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sobeslavskaj\Documents\uzivatel\2024\kalkulacky\sablonyII\ZoR\"/>
    </mc:Choice>
  </mc:AlternateContent>
  <xr:revisionPtr revIDLastSave="0" documentId="13_ncr:1_{8EB1AEF9-CF55-4AF0-AE25-D6F9E44CD08F}" xr6:coauthVersionLast="47" xr6:coauthVersionMax="47" xr10:uidLastSave="{00000000-0000-0000-0000-000000000000}"/>
  <bookViews>
    <workbookView xWindow="-120" yWindow="-120" windowWidth="29040" windowHeight="17520" xr2:uid="{00000000-000D-0000-FFFF-FFFF00000000}"/>
  </bookViews>
  <sheets>
    <sheet name="Úvodní strana" sheetId="12" r:id="rId1"/>
    <sheet name="Souhrn" sheetId="30" r:id="rId2"/>
    <sheet name="MŠ" sheetId="22" r:id="rId3"/>
    <sheet name="ZŠ" sheetId="23" r:id="rId4"/>
    <sheet name="ŠD" sheetId="24" r:id="rId5"/>
    <sheet name="ŠK" sheetId="25" r:id="rId6"/>
    <sheet name="SVČ" sheetId="26" r:id="rId7"/>
    <sheet name="ZUŠ" sheetId="27" r:id="rId8"/>
    <sheet name="data" sheetId="29" state="hidden" r:id="rId9"/>
  </sheets>
  <definedNames>
    <definedName name="_Hlk103513172" localSheetId="1">Souhrn!#REF!</definedName>
    <definedName name="_Toc451172786" localSheetId="1">Souhrn!#REF!</definedName>
    <definedName name="_Toc451172787" localSheetId="1">Souhrn!#REF!</definedName>
    <definedName name="ICT">data!#REF!</definedName>
    <definedName name="_xlnm.Print_Area" localSheetId="0">'Úvodní strana'!$B$2:$P$26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5" l="1"/>
  <c r="C15" i="25"/>
  <c r="AI16" i="24"/>
  <c r="AI15" i="24"/>
  <c r="AI14" i="24"/>
  <c r="AB14" i="24"/>
  <c r="AF14" i="25"/>
  <c r="Y14" i="25"/>
  <c r="R14" i="25"/>
  <c r="AF14" i="24"/>
  <c r="Y14" i="24"/>
  <c r="R14" i="24"/>
  <c r="I6" i="30" l="1"/>
  <c r="C16" i="26"/>
  <c r="C15" i="26"/>
  <c r="C14" i="26"/>
  <c r="C16" i="25"/>
  <c r="C16" i="24"/>
  <c r="C15" i="24"/>
  <c r="C14" i="24"/>
  <c r="C19" i="23"/>
  <c r="C18" i="23"/>
  <c r="C17" i="23"/>
  <c r="C16" i="23"/>
  <c r="C15" i="23"/>
  <c r="C14" i="23"/>
  <c r="C20" i="22"/>
  <c r="C19" i="22"/>
  <c r="C18" i="22"/>
  <c r="C17" i="22"/>
  <c r="C16" i="22"/>
  <c r="C15" i="22"/>
  <c r="C14" i="22"/>
  <c r="AA22" i="22"/>
  <c r="Z22" i="22"/>
  <c r="Y22" i="22"/>
  <c r="V22" i="22"/>
  <c r="U22" i="22"/>
  <c r="R22" i="22"/>
  <c r="Q22" i="22"/>
  <c r="K22" i="22"/>
  <c r="AA21" i="23"/>
  <c r="Z21" i="23"/>
  <c r="Y21" i="23"/>
  <c r="V21" i="23"/>
  <c r="U21" i="23"/>
  <c r="R21" i="23"/>
  <c r="Q21" i="23"/>
  <c r="K21" i="23"/>
  <c r="J21" i="23"/>
  <c r="AF18" i="24"/>
  <c r="Y18" i="24"/>
  <c r="J18" i="24"/>
  <c r="AF18" i="25"/>
  <c r="Y18" i="25"/>
  <c r="R18" i="25"/>
  <c r="K18" i="25"/>
  <c r="J18" i="25"/>
  <c r="X18" i="26"/>
  <c r="W18" i="26"/>
  <c r="V18" i="26"/>
  <c r="S18" i="26"/>
  <c r="R18" i="26"/>
  <c r="O18" i="26"/>
  <c r="N18" i="26"/>
  <c r="K18" i="26"/>
  <c r="J18" i="26"/>
  <c r="X18" i="27"/>
  <c r="W18" i="27"/>
  <c r="V18" i="27"/>
  <c r="S18" i="27"/>
  <c r="R18" i="27"/>
  <c r="O18" i="27"/>
  <c r="K18" i="27"/>
  <c r="C16" i="27"/>
  <c r="C15" i="27"/>
  <c r="C14" i="27"/>
  <c r="AI14" i="25"/>
  <c r="K15" i="24" l="1"/>
  <c r="K16" i="24"/>
  <c r="AI16" i="25"/>
  <c r="AI15" i="25"/>
  <c r="AB16" i="25"/>
  <c r="AB15" i="25"/>
  <c r="AB14" i="25"/>
  <c r="U16" i="25"/>
  <c r="U15" i="25"/>
  <c r="U14" i="25"/>
  <c r="AB16" i="24"/>
  <c r="AB15" i="24"/>
  <c r="U16" i="24"/>
  <c r="U15" i="24"/>
  <c r="U14" i="24"/>
  <c r="Y16" i="27"/>
  <c r="Y15" i="27"/>
  <c r="Y14" i="27"/>
  <c r="Y16" i="26"/>
  <c r="Y15" i="26"/>
  <c r="Y14" i="26"/>
  <c r="W16" i="27"/>
  <c r="X16" i="27" s="1"/>
  <c r="S16" i="27"/>
  <c r="T16" i="27" s="1"/>
  <c r="O16" i="27"/>
  <c r="P16" i="27" s="1"/>
  <c r="W15" i="27"/>
  <c r="X15" i="27" s="1"/>
  <c r="S15" i="27"/>
  <c r="T15" i="27" s="1"/>
  <c r="O15" i="27"/>
  <c r="P15" i="27" s="1"/>
  <c r="N18" i="27" s="1"/>
  <c r="W14" i="27"/>
  <c r="X14" i="27" s="1"/>
  <c r="S14" i="27"/>
  <c r="T14" i="27" s="1"/>
  <c r="O14" i="27"/>
  <c r="P14" i="27" s="1"/>
  <c r="W12" i="27"/>
  <c r="S12" i="27"/>
  <c r="O12" i="27"/>
  <c r="W16" i="26"/>
  <c r="X16" i="26" s="1"/>
  <c r="S16" i="26"/>
  <c r="T16" i="26" s="1"/>
  <c r="O16" i="26"/>
  <c r="P16" i="26" s="1"/>
  <c r="W15" i="26"/>
  <c r="X15" i="26" s="1"/>
  <c r="S15" i="26"/>
  <c r="T15" i="26" s="1"/>
  <c r="O15" i="26"/>
  <c r="P15" i="26" s="1"/>
  <c r="W14" i="26"/>
  <c r="X14" i="26" s="1"/>
  <c r="S14" i="26"/>
  <c r="T14" i="26" s="1"/>
  <c r="O14" i="26"/>
  <c r="P14" i="26" s="1"/>
  <c r="W12" i="26"/>
  <c r="S12" i="26"/>
  <c r="O12" i="26"/>
  <c r="AF16" i="25"/>
  <c r="AG16" i="25" s="1"/>
  <c r="Y16" i="25"/>
  <c r="Z16" i="25" s="1"/>
  <c r="R16" i="25"/>
  <c r="S16" i="25" s="1"/>
  <c r="AF15" i="25"/>
  <c r="AG15" i="25" s="1"/>
  <c r="Y15" i="25"/>
  <c r="Z15" i="25" s="1"/>
  <c r="R15" i="25"/>
  <c r="S15" i="25" s="1"/>
  <c r="AG14" i="25"/>
  <c r="AE18" i="25" s="1"/>
  <c r="Z14" i="25"/>
  <c r="X18" i="25" s="1"/>
  <c r="S14" i="25"/>
  <c r="Q18" i="25" s="1"/>
  <c r="AF12" i="25"/>
  <c r="Y12" i="25"/>
  <c r="R12" i="25"/>
  <c r="AF16" i="24"/>
  <c r="AG16" i="24" s="1"/>
  <c r="AF15" i="24"/>
  <c r="AG15" i="24" s="1"/>
  <c r="AG14" i="24"/>
  <c r="AE18" i="24" s="1"/>
  <c r="AF12" i="24"/>
  <c r="Y16" i="24"/>
  <c r="Z16" i="24" s="1"/>
  <c r="Y15" i="24"/>
  <c r="Z15" i="24" s="1"/>
  <c r="Z14" i="24"/>
  <c r="X18" i="24" s="1"/>
  <c r="Y12" i="24"/>
  <c r="R16" i="24"/>
  <c r="S16" i="24" s="1"/>
  <c r="R18" i="24" s="1"/>
  <c r="R15" i="24"/>
  <c r="S15" i="24" s="1"/>
  <c r="S14" i="24"/>
  <c r="Q18" i="24" s="1"/>
  <c r="R12" i="24"/>
  <c r="Z15" i="23"/>
  <c r="AA15" i="23" s="1"/>
  <c r="Z16" i="23"/>
  <c r="AA16" i="23" s="1"/>
  <c r="V15" i="23"/>
  <c r="W15" i="23" s="1"/>
  <c r="V16" i="23"/>
  <c r="W16" i="23" s="1"/>
  <c r="R15" i="23"/>
  <c r="S15" i="23" s="1"/>
  <c r="R16" i="23"/>
  <c r="S16" i="23" s="1"/>
  <c r="Z19" i="23"/>
  <c r="AA19" i="23" s="1"/>
  <c r="V19" i="23"/>
  <c r="W19" i="23" s="1"/>
  <c r="R19" i="23"/>
  <c r="S19" i="23" s="1"/>
  <c r="Z18" i="23"/>
  <c r="AA18" i="23" s="1"/>
  <c r="V18" i="23"/>
  <c r="W18" i="23" s="1"/>
  <c r="R18" i="23"/>
  <c r="S18" i="23" s="1"/>
  <c r="Z17" i="23"/>
  <c r="AA17" i="23" s="1"/>
  <c r="V17" i="23"/>
  <c r="W17" i="23" s="1"/>
  <c r="R17" i="23"/>
  <c r="S17" i="23" s="1"/>
  <c r="Z14" i="23"/>
  <c r="AA14" i="23" s="1"/>
  <c r="V14" i="23"/>
  <c r="W14" i="23" s="1"/>
  <c r="R14" i="23"/>
  <c r="S14" i="23" s="1"/>
  <c r="Z12" i="23"/>
  <c r="V12" i="23"/>
  <c r="R12" i="23"/>
  <c r="AJ16" i="24" l="1"/>
  <c r="AC16" i="24"/>
  <c r="AJ15" i="24"/>
  <c r="AC15" i="24"/>
  <c r="AJ14" i="24"/>
  <c r="AC14" i="24"/>
  <c r="AJ15" i="25"/>
  <c r="AC15" i="25"/>
  <c r="T17" i="27"/>
  <c r="T18" i="27" s="1"/>
  <c r="AJ14" i="25"/>
  <c r="AC14" i="25"/>
  <c r="V14" i="25"/>
  <c r="V15" i="25"/>
  <c r="AJ16" i="25"/>
  <c r="AC16" i="25"/>
  <c r="V15" i="24"/>
  <c r="V16" i="25"/>
  <c r="V16" i="24"/>
  <c r="V14" i="24"/>
  <c r="P17" i="27"/>
  <c r="P18" i="27" s="1"/>
  <c r="X17" i="27"/>
  <c r="T17" i="26"/>
  <c r="T18" i="26" s="1"/>
  <c r="X17" i="26"/>
  <c r="P17" i="26"/>
  <c r="P18" i="26" s="1"/>
  <c r="AG17" i="25"/>
  <c r="AG18" i="25" s="1"/>
  <c r="S17" i="25"/>
  <c r="S18" i="25" s="1"/>
  <c r="Z17" i="25"/>
  <c r="Z18" i="25" s="1"/>
  <c r="AG17" i="24"/>
  <c r="AG18" i="24" s="1"/>
  <c r="Z17" i="24"/>
  <c r="Z18" i="24" s="1"/>
  <c r="AJ17" i="24" l="1"/>
  <c r="AJ13" i="24" s="1"/>
  <c r="AJ17" i="25"/>
  <c r="AJ13" i="25" s="1"/>
  <c r="AC17" i="25"/>
  <c r="AC13" i="25" s="1"/>
  <c r="S11" i="27"/>
  <c r="T13" i="27"/>
  <c r="V17" i="25"/>
  <c r="V13" i="25" s="1"/>
  <c r="V17" i="24"/>
  <c r="V13" i="24" s="1"/>
  <c r="AC17" i="24"/>
  <c r="AC13" i="24" s="1"/>
  <c r="P13" i="27"/>
  <c r="O11" i="27"/>
  <c r="X13" i="27"/>
  <c r="W11" i="27"/>
  <c r="O11" i="26"/>
  <c r="P13" i="26"/>
  <c r="X13" i="26"/>
  <c r="W11" i="26"/>
  <c r="T13" i="26"/>
  <c r="S11" i="26"/>
  <c r="Z13" i="25"/>
  <c r="Y11" i="25"/>
  <c r="R11" i="25"/>
  <c r="S13" i="25"/>
  <c r="AG13" i="25"/>
  <c r="AF11" i="25"/>
  <c r="AG13" i="24"/>
  <c r="AF11" i="24"/>
  <c r="Z13" i="24"/>
  <c r="Y11" i="24"/>
  <c r="V20" i="22"/>
  <c r="W20" i="22" s="1"/>
  <c r="V19" i="22"/>
  <c r="W19" i="22" s="1"/>
  <c r="V18" i="22"/>
  <c r="W18" i="22" s="1"/>
  <c r="V17" i="22"/>
  <c r="W17" i="22" s="1"/>
  <c r="V16" i="22"/>
  <c r="W16" i="22" s="1"/>
  <c r="V15" i="22"/>
  <c r="W15" i="22" s="1"/>
  <c r="V14" i="22"/>
  <c r="W14" i="22" s="1"/>
  <c r="V12" i="22"/>
  <c r="Z20" i="22"/>
  <c r="AA20" i="22" s="1"/>
  <c r="Z19" i="22"/>
  <c r="AA19" i="22" s="1"/>
  <c r="Z18" i="22"/>
  <c r="AA18" i="22" s="1"/>
  <c r="Z17" i="22"/>
  <c r="AA17" i="22" s="1"/>
  <c r="Z16" i="22"/>
  <c r="AA16" i="22" s="1"/>
  <c r="Z15" i="22"/>
  <c r="AA15" i="22" s="1"/>
  <c r="Z14" i="22"/>
  <c r="AA14" i="22" s="1"/>
  <c r="Z12" i="22"/>
  <c r="R18" i="22"/>
  <c r="R15" i="22"/>
  <c r="S15" i="22" s="1"/>
  <c r="R16" i="22"/>
  <c r="S16" i="22" s="1"/>
  <c r="X6" i="27" l="1"/>
  <c r="X6" i="26"/>
  <c r="X5" i="26"/>
  <c r="T5" i="26"/>
  <c r="P5" i="26"/>
  <c r="D14" i="30"/>
  <c r="F14" i="30"/>
  <c r="W21" i="22"/>
  <c r="W22" i="22" s="1"/>
  <c r="D15" i="30"/>
  <c r="F15" i="30"/>
  <c r="AA21" i="22"/>
  <c r="R20" i="22"/>
  <c r="S20" i="22" s="1"/>
  <c r="R19" i="22"/>
  <c r="S19" i="22" s="1"/>
  <c r="S18" i="22"/>
  <c r="R17" i="22"/>
  <c r="S17" i="22" s="1"/>
  <c r="R14" i="22"/>
  <c r="S14" i="22" s="1"/>
  <c r="R12" i="22"/>
  <c r="F13" i="30" l="1"/>
  <c r="AA13" i="22"/>
  <c r="Z11" i="22"/>
  <c r="W13" i="22"/>
  <c r="V11" i="22"/>
  <c r="D13" i="30"/>
  <c r="N15" i="24" l="1"/>
  <c r="L15" i="24"/>
  <c r="N15" i="25"/>
  <c r="K15" i="25"/>
  <c r="L15" i="25" s="1"/>
  <c r="AK15" i="25" s="1"/>
  <c r="K8" i="25"/>
  <c r="K8" i="24"/>
  <c r="J15" i="23"/>
  <c r="AK15" i="24" l="1"/>
  <c r="O15" i="24"/>
  <c r="O15" i="25"/>
  <c r="J16" i="22" l="1"/>
  <c r="K16" i="22" l="1"/>
  <c r="L16" i="22" s="1"/>
  <c r="AB16" i="22" s="1"/>
  <c r="J14" i="23" l="1"/>
  <c r="K14" i="23" s="1"/>
  <c r="J14" i="22"/>
  <c r="J15" i="22"/>
  <c r="K15" i="22" l="1"/>
  <c r="K14" i="22"/>
  <c r="J16" i="23"/>
  <c r="J17" i="22"/>
  <c r="S21" i="22" l="1"/>
  <c r="S22" i="22" s="1"/>
  <c r="K17" i="22"/>
  <c r="K16" i="25"/>
  <c r="K14" i="25"/>
  <c r="K14" i="24"/>
  <c r="K20" i="22"/>
  <c r="K19" i="22"/>
  <c r="K18" i="22"/>
  <c r="K17" i="23"/>
  <c r="R11" i="22" l="1"/>
  <c r="S13" i="22"/>
  <c r="K12" i="22"/>
  <c r="G11" i="22" s="1"/>
  <c r="K12" i="23"/>
  <c r="G11" i="23" s="1"/>
  <c r="K12" i="24"/>
  <c r="G11" i="24" s="1"/>
  <c r="K12" i="25"/>
  <c r="G11" i="25" s="1"/>
  <c r="K12" i="27"/>
  <c r="G11" i="27" s="1"/>
  <c r="K12" i="26"/>
  <c r="G11" i="26" s="1"/>
  <c r="N16" i="24" l="1"/>
  <c r="N14" i="24"/>
  <c r="N16" i="25"/>
  <c r="N14" i="25"/>
  <c r="K14" i="27" l="1"/>
  <c r="K15" i="27"/>
  <c r="K14" i="26"/>
  <c r="K15" i="26"/>
  <c r="K16" i="23"/>
  <c r="K16" i="27" l="1"/>
  <c r="K16" i="26"/>
  <c r="K19" i="23"/>
  <c r="K18" i="23"/>
  <c r="K15" i="23"/>
  <c r="L14" i="25" l="1"/>
  <c r="L17" i="23"/>
  <c r="L16" i="26"/>
  <c r="L14" i="26"/>
  <c r="L19" i="23"/>
  <c r="AB19" i="23" s="1"/>
  <c r="L15" i="23"/>
  <c r="AB15" i="23" s="1"/>
  <c r="L16" i="25"/>
  <c r="L15" i="27"/>
  <c r="L14" i="23"/>
  <c r="L16" i="23"/>
  <c r="AB16" i="23" s="1"/>
  <c r="L18" i="23"/>
  <c r="AB18" i="23" s="1"/>
  <c r="L16" i="27"/>
  <c r="L15" i="26"/>
  <c r="L14" i="27"/>
  <c r="L14" i="24"/>
  <c r="L16" i="24"/>
  <c r="K18" i="24" s="1"/>
  <c r="J18" i="27" l="1"/>
  <c r="AG5" i="24"/>
  <c r="Z5" i="24"/>
  <c r="P5" i="27"/>
  <c r="T5" i="27"/>
  <c r="X5" i="27"/>
  <c r="AK16" i="25"/>
  <c r="AB17" i="23"/>
  <c r="AK14" i="25"/>
  <c r="AK14" i="24"/>
  <c r="AB14" i="23"/>
  <c r="AK16" i="24"/>
  <c r="O16" i="25"/>
  <c r="O14" i="24"/>
  <c r="O14" i="25"/>
  <c r="O16" i="24"/>
  <c r="L17" i="25"/>
  <c r="L18" i="25" s="1"/>
  <c r="AG6" i="25" s="1"/>
  <c r="L17" i="27"/>
  <c r="L18" i="27" s="1"/>
  <c r="L20" i="23"/>
  <c r="L21" i="23" s="1"/>
  <c r="I21" i="23" s="1"/>
  <c r="L17" i="24"/>
  <c r="L18" i="24" s="1"/>
  <c r="AG6" i="24" s="1"/>
  <c r="L17" i="26"/>
  <c r="L18" i="26" s="1"/>
  <c r="T6" i="27" l="1"/>
  <c r="P6" i="27"/>
  <c r="I18" i="26"/>
  <c r="P6" i="26"/>
  <c r="T6" i="26"/>
  <c r="I18" i="25"/>
  <c r="S6" i="25"/>
  <c r="Z6" i="25"/>
  <c r="I18" i="24"/>
  <c r="Z6" i="24"/>
  <c r="I18" i="27"/>
  <c r="S5" i="25"/>
  <c r="AG5" i="25"/>
  <c r="Z5" i="25"/>
  <c r="T4" i="27"/>
  <c r="P4" i="27"/>
  <c r="X4" i="27"/>
  <c r="T4" i="26"/>
  <c r="P4" i="26"/>
  <c r="X4" i="26"/>
  <c r="AG4" i="24"/>
  <c r="Z4" i="24"/>
  <c r="S4" i="25"/>
  <c r="AG4" i="25"/>
  <c r="Z4" i="25"/>
  <c r="AB20" i="23"/>
  <c r="K11" i="25"/>
  <c r="O17" i="25"/>
  <c r="O13" i="25" s="1"/>
  <c r="O17" i="24"/>
  <c r="O13" i="24" s="1"/>
  <c r="L13" i="25"/>
  <c r="K17" i="25"/>
  <c r="K13" i="25" s="1"/>
  <c r="L13" i="26"/>
  <c r="K11" i="26"/>
  <c r="K17" i="26"/>
  <c r="K13" i="26" s="1"/>
  <c r="L13" i="24"/>
  <c r="K11" i="24"/>
  <c r="K17" i="24"/>
  <c r="K13" i="24" s="1"/>
  <c r="L13" i="23"/>
  <c r="K11" i="23"/>
  <c r="K20" i="23"/>
  <c r="K13" i="23" s="1"/>
  <c r="L13" i="27"/>
  <c r="K11" i="27"/>
  <c r="K17" i="27"/>
  <c r="K13" i="27" s="1"/>
  <c r="O17" i="27" l="1"/>
  <c r="O13" i="27" s="1"/>
  <c r="W17" i="27"/>
  <c r="W13" i="27" s="1"/>
  <c r="S17" i="27"/>
  <c r="S13" i="27" s="1"/>
  <c r="W17" i="26"/>
  <c r="W13" i="26" s="1"/>
  <c r="S17" i="26"/>
  <c r="S13" i="26" s="1"/>
  <c r="O17" i="26"/>
  <c r="O13" i="26" s="1"/>
  <c r="AF17" i="25"/>
  <c r="AF13" i="25" s="1"/>
  <c r="Y17" i="25"/>
  <c r="Y13" i="25" s="1"/>
  <c r="R17" i="25"/>
  <c r="R13" i="25" s="1"/>
  <c r="Y17" i="24"/>
  <c r="Y13" i="24" s="1"/>
  <c r="AF17" i="24"/>
  <c r="AF13" i="24" s="1"/>
  <c r="L20" i="22" l="1"/>
  <c r="AB20" i="22" s="1"/>
  <c r="L18" i="22"/>
  <c r="L14" i="22"/>
  <c r="L17" i="22"/>
  <c r="AB17" i="22" s="1"/>
  <c r="L15" i="22"/>
  <c r="AB15" i="22" s="1"/>
  <c r="L19" i="22"/>
  <c r="AB19" i="22" s="1"/>
  <c r="AB18" i="22" l="1"/>
  <c r="J22" i="22"/>
  <c r="AB14" i="22"/>
  <c r="S17" i="24"/>
  <c r="S18" i="24" s="1"/>
  <c r="W20" i="23"/>
  <c r="W21" i="23" s="1"/>
  <c r="AA20" i="23"/>
  <c r="S20" i="23"/>
  <c r="S21" i="23" s="1"/>
  <c r="F12" i="30"/>
  <c r="L21" i="22"/>
  <c r="L22" i="22" s="1"/>
  <c r="I22" i="22" l="1"/>
  <c r="I5" i="30" s="1"/>
  <c r="D12" i="30"/>
  <c r="R11" i="23"/>
  <c r="H13" i="30"/>
  <c r="Z11" i="23"/>
  <c r="H15" i="30"/>
  <c r="V11" i="23"/>
  <c r="H14" i="30"/>
  <c r="R11" i="24"/>
  <c r="S13" i="24"/>
  <c r="R17" i="24"/>
  <c r="R13" i="24" s="1"/>
  <c r="S13" i="23"/>
  <c r="R20" i="23"/>
  <c r="R13" i="23" s="1"/>
  <c r="AA13" i="23"/>
  <c r="Z20" i="23"/>
  <c r="Z13" i="23" s="1"/>
  <c r="W13" i="23"/>
  <c r="V20" i="23"/>
  <c r="V13" i="23" s="1"/>
  <c r="W4" i="22"/>
  <c r="S4" i="22"/>
  <c r="AA4" i="22"/>
  <c r="W5" i="22"/>
  <c r="S5" i="22"/>
  <c r="AA5" i="22"/>
  <c r="K11" i="22"/>
  <c r="H12" i="30"/>
  <c r="K21" i="22"/>
  <c r="K13" i="22" s="1"/>
  <c r="L13" i="22"/>
  <c r="V21" i="22" s="1"/>
  <c r="V13" i="22" s="1"/>
  <c r="W6" i="23" l="1"/>
  <c r="W5" i="23"/>
  <c r="W4" i="23"/>
  <c r="E14" i="30" s="1"/>
  <c r="AA5" i="23"/>
  <c r="G15" i="30" s="1"/>
  <c r="AA4" i="23"/>
  <c r="E15" i="30" s="1"/>
  <c r="AA6" i="23"/>
  <c r="S6" i="23"/>
  <c r="S4" i="23"/>
  <c r="S5" i="23"/>
  <c r="S6" i="24"/>
  <c r="S5" i="24"/>
  <c r="S4" i="24"/>
  <c r="W6" i="22"/>
  <c r="I14" i="30" s="1"/>
  <c r="S6" i="22"/>
  <c r="AA6" i="22"/>
  <c r="K12" i="30"/>
  <c r="R21" i="22"/>
  <c r="R13" i="22" s="1"/>
  <c r="Z21" i="22"/>
  <c r="Z13" i="22" s="1"/>
  <c r="G13" i="30" l="1"/>
  <c r="G14" i="30"/>
  <c r="E13" i="30"/>
  <c r="I15" i="30"/>
  <c r="K15" i="30" s="1"/>
  <c r="I13" i="30"/>
  <c r="K14" i="30" l="1"/>
  <c r="K13" i="30"/>
</calcChain>
</file>

<file path=xl/sharedStrings.xml><?xml version="1.0" encoding="utf-8"?>
<sst xmlns="http://schemas.openxmlformats.org/spreadsheetml/2006/main" count="369" uniqueCount="123">
  <si>
    <t>POSTUP:</t>
  </si>
  <si>
    <t>3.</t>
  </si>
  <si>
    <t>1.</t>
  </si>
  <si>
    <t>2.</t>
  </si>
  <si>
    <t>Maximální dotace</t>
  </si>
  <si>
    <t>Cena jedné šablony
(v Kč)</t>
  </si>
  <si>
    <t>Požadováno celkem 
(v Kč)</t>
  </si>
  <si>
    <t>Požadováno šablon (v tomto sloupci vyplňte 
počet šablon)</t>
  </si>
  <si>
    <t>Speciální škola</t>
  </si>
  <si>
    <t>Ne</t>
  </si>
  <si>
    <t>4.</t>
  </si>
  <si>
    <t>5.</t>
  </si>
  <si>
    <t>Základní škola</t>
  </si>
  <si>
    <t>Mateřská škola</t>
  </si>
  <si>
    <t>Školní družina</t>
  </si>
  <si>
    <t>Školní klub</t>
  </si>
  <si>
    <t>Středisko volného času</t>
  </si>
  <si>
    <t>Základní umělecká škola</t>
  </si>
  <si>
    <t>6.</t>
  </si>
  <si>
    <t>7.</t>
  </si>
  <si>
    <t>Za MŠ finance celkem</t>
  </si>
  <si>
    <t>Za ZŠ finance celkem</t>
  </si>
  <si>
    <t>Za ŠD finance celkem</t>
  </si>
  <si>
    <t>Za ŠK finance celkem</t>
  </si>
  <si>
    <t>Za SVČ finance celkem</t>
  </si>
  <si>
    <t>Za ZUŠ finance celkem</t>
  </si>
  <si>
    <t>Celkem za ŠD i ŠK</t>
  </si>
  <si>
    <t>šablon</t>
  </si>
  <si>
    <t>Kč</t>
  </si>
  <si>
    <t>Školní asistent MŠ</t>
  </si>
  <si>
    <t>Sociální pedagog MŠ</t>
  </si>
  <si>
    <t>Dvojjazyčný asistent MŠ</t>
  </si>
  <si>
    <t>Vzdělávání pracovníků ve vzdělávání MŠ</t>
  </si>
  <si>
    <t>Inovativní vzdělávání dětí v MŠ</t>
  </si>
  <si>
    <t>Školní asistent ZŠ</t>
  </si>
  <si>
    <t>Kariérový poradce ZŠ</t>
  </si>
  <si>
    <t>Dvojjazyčný asistent ZŠ</t>
  </si>
  <si>
    <t>Vzdělávání pracovníků ve vzdělávání ZŠ</t>
  </si>
  <si>
    <t>Vzdělávání pracovníků ve vzdělávání ŠD/ŠK</t>
  </si>
  <si>
    <t>Vzdělávání pracovníků ve vzdělávání SVČ</t>
  </si>
  <si>
    <t>Odborně zaměřená tematická a komunitní setkávání v SVČ</t>
  </si>
  <si>
    <t>Vzdělávání pracovníků ve vzdělávání ZUŠ</t>
  </si>
  <si>
    <t>Odborně zaměřená tematická a komunitní setkávání v ZUŠ</t>
  </si>
  <si>
    <t>Počet měsíců využití personální pozice</t>
  </si>
  <si>
    <t xml:space="preserve">Doporučení pro vyplňování kalkulačky šablon: </t>
  </si>
  <si>
    <t>Inovativní vzdělávání žáků v ZŠ</t>
  </si>
  <si>
    <t>Počet účastníků</t>
  </si>
  <si>
    <t>Inovativní vzdělávání žáků v ZUŠ</t>
  </si>
  <si>
    <t>Inovativní vzdělávání účastníků zájmového vzdělávání v ŠD/ŠK</t>
  </si>
  <si>
    <t>Inovativní vzdělávání účastníků zájmového vzdělávání v SVČ</t>
  </si>
  <si>
    <t>* Vyberte, zda je subjekt zřízen samostatně nebo ne. Samostatně je míněno ve smyslu výzvy: Pokud je dané školské zařízení zřízeno samostatně nebo pokud je součástí právnické osoby žadatele střední škola (tj. pokud součástí právnické osoby není ZŠ nebo MŠ).</t>
  </si>
  <si>
    <t>Samostatně zřízený ŠK *</t>
  </si>
  <si>
    <t>Samostatně zřízená ŠD*</t>
  </si>
  <si>
    <t>Plánovaný úvazek</t>
  </si>
  <si>
    <t>Počet žáků</t>
  </si>
  <si>
    <t>Počet dětí</t>
  </si>
  <si>
    <t>2.I/1</t>
  </si>
  <si>
    <t>2.I/2</t>
  </si>
  <si>
    <t>2.I/3</t>
  </si>
  <si>
    <t>2.I/4</t>
  </si>
  <si>
    <t>2.I/5</t>
  </si>
  <si>
    <t>2.I/6</t>
  </si>
  <si>
    <t>2.I/7</t>
  </si>
  <si>
    <t>Příprava dětí  ohrožených školním neúspěchem v MŠ</t>
  </si>
  <si>
    <t>verze 1</t>
  </si>
  <si>
    <t>2.2.</t>
  </si>
  <si>
    <t>2.3.</t>
  </si>
  <si>
    <t>Doučování žáků ohrožených školním neúspěchem  v ZŠ</t>
  </si>
  <si>
    <t>2.II/1</t>
  </si>
  <si>
    <t>2.II/2</t>
  </si>
  <si>
    <t>2.II/3</t>
  </si>
  <si>
    <t>2.II/4</t>
  </si>
  <si>
    <t>2.II/5</t>
  </si>
  <si>
    <t>2.II/6</t>
  </si>
  <si>
    <t>Doučování účastníků zájmového vzdělávání v ŠD/ŠK</t>
  </si>
  <si>
    <t>2.V/1</t>
  </si>
  <si>
    <t>2.V/2</t>
  </si>
  <si>
    <t>2.V/3</t>
  </si>
  <si>
    <t>Školní speciální pedagog MŠ    *</t>
  </si>
  <si>
    <t>2.VI/1</t>
  </si>
  <si>
    <t>2.VI/2</t>
  </si>
  <si>
    <t>2.VI/3</t>
  </si>
  <si>
    <t>2.VII/1</t>
  </si>
  <si>
    <t>2.VII/2</t>
  </si>
  <si>
    <t>2.VII/3</t>
  </si>
  <si>
    <t>* Šablonu Školní speciální pedagog MŠ si může zvolit pouze samostatná MŠ s počtem dětí 75 a více. MŠ s počtem dětí do 75 pouze v případě, že součástí právnické osoby je i ZŠ a/nebo SŠ.  </t>
  </si>
  <si>
    <r>
      <t xml:space="preserve">  Seznam škol, které mohou pro MŠ volit podpůrnou pedagogickou pozici školního speciálního pedagoga</t>
    </r>
    <r>
      <rPr>
        <sz val="11"/>
        <color theme="1"/>
        <rFont val="Aptos"/>
        <family val="2"/>
      </rPr>
      <t xml:space="preserve"> </t>
    </r>
    <r>
      <rPr>
        <i/>
        <sz val="10"/>
        <color theme="1"/>
        <rFont val="Segoe UI"/>
        <family val="2"/>
        <charset val="238"/>
      </rPr>
      <t>i s průměrným počtem dětí MŠ za roky 2021–2023 je zveřejněn u vyhlášené výzvy na webových stránkách OP JAK.</t>
    </r>
  </si>
  <si>
    <t>ZMĚNOVÁ KALKULAČKA  ŠABLON</t>
  </si>
  <si>
    <t xml:space="preserve">Povinná příloha žádosti o změnu aktivit výzvy č. 02_24_034 Šablony pro MŠ a ZŠ II OP JAK </t>
  </si>
  <si>
    <t>Na jednotlivých listech subjektů vyplňte původní hodnoty ze žádosti o podporu. Vyplňte údaje i u těch subjektů, u kterých nedochází ke změně aktivit.</t>
  </si>
  <si>
    <t>V bloku příslušné změny vyplňte nově požadované údaje. V případě, že u aktivity ke změně nedochází, opište údaje ze žádosti o podporu.</t>
  </si>
  <si>
    <t>Souhrnné hodnoty nevyužitých prostředků jednotlivých subjektů, v rozdělení na jednotlivé specifické cíle (SC), se zobrazí v horní části tabulky pod nápisem „Změna č. x“. Svítí-li pole červeně, nebylo dodrženo pravidlo, že změny lze provádět pouze v rámci jednoho specifického cíle.</t>
  </si>
  <si>
    <t>Původní žádost</t>
  </si>
  <si>
    <t>Změna č. 1</t>
  </si>
  <si>
    <t>Změna č. 2</t>
  </si>
  <si>
    <t>Změna č. 3</t>
  </si>
  <si>
    <t>úspora SC 2.2</t>
  </si>
  <si>
    <t>úspora SC 2.3</t>
  </si>
  <si>
    <t>úspora SC 2.4</t>
  </si>
  <si>
    <t>SC 2.2</t>
  </si>
  <si>
    <t>SC 2.3</t>
  </si>
  <si>
    <t>SC 2.4</t>
  </si>
  <si>
    <t xml:space="preserve">  Registrační číslo projektu</t>
  </si>
  <si>
    <t>nevyužité prostředky
SC 2.2</t>
  </si>
  <si>
    <t>nevyužité prostředky
SC 2.3</t>
  </si>
  <si>
    <t>celkem</t>
  </si>
  <si>
    <t>nevyužité prostředky
SC 2.4</t>
  </si>
  <si>
    <t>2.4.</t>
  </si>
  <si>
    <t xml:space="preserve"> </t>
  </si>
  <si>
    <t xml:space="preserve">  </t>
  </si>
  <si>
    <t xml:space="preserve">Změnu aktivit/y zjednodušeného projektu je možné provést pouze za podmínky, že se jedná o změnu aktivity v rámci jednoho specifického cíle projektu. Není možné navýšit celkový rozpočet projektu, celkové částky jednotlivých specifických cílů ani dílčí rozpočty jednotlivých subjektů. </t>
  </si>
  <si>
    <r>
      <t xml:space="preserve">     Jak šablona přispívá k naplňování cílů Koncepce rozvoje školského zařízení 
  </t>
    </r>
    <r>
      <rPr>
        <b/>
        <sz val="11"/>
        <rFont val="Segoe UI"/>
        <family val="2"/>
        <charset val="238"/>
      </rPr>
      <t xml:space="preserve">   Vyplňte pouze u nově zvolené šablony</t>
    </r>
  </si>
  <si>
    <r>
      <t xml:space="preserve">     Jak šablona přispívá k naplňování cílů Koncepce rozvoje školského zařízení
    </t>
    </r>
    <r>
      <rPr>
        <b/>
        <sz val="11"/>
        <color rgb="FFFF0000"/>
        <rFont val="Segoe UI"/>
        <family val="2"/>
        <charset val="238"/>
      </rPr>
      <t xml:space="preserve"> </t>
    </r>
    <r>
      <rPr>
        <b/>
        <sz val="11"/>
        <rFont val="Segoe UI"/>
        <family val="2"/>
        <charset val="238"/>
      </rPr>
      <t>Vyplňte pouze u nově zvolené šablony</t>
    </r>
  </si>
  <si>
    <r>
      <t xml:space="preserve">     Jak šablona přispívá k naplňování cílů Koncepce rozvoje školy
  </t>
    </r>
    <r>
      <rPr>
        <b/>
        <sz val="11"/>
        <color rgb="FFFF0000"/>
        <rFont val="Segoe UI"/>
        <family val="2"/>
        <charset val="238"/>
      </rPr>
      <t xml:space="preserve">
     </t>
    </r>
    <r>
      <rPr>
        <b/>
        <sz val="11"/>
        <rFont val="Segoe UI"/>
        <family val="2"/>
        <charset val="238"/>
      </rPr>
      <t>Vyplňte pouze u nově zvolené šablony</t>
    </r>
  </si>
  <si>
    <r>
      <t xml:space="preserve">     Jak šablona přispívá k naplňování cílů Koncepce rozvoje školského zařízení
</t>
    </r>
    <r>
      <rPr>
        <b/>
        <sz val="11"/>
        <rFont val="Segoe UI"/>
        <family val="2"/>
        <charset val="238"/>
      </rPr>
      <t xml:space="preserve">     Vyplňte pouze u nově zvolené šablony</t>
    </r>
  </si>
  <si>
    <r>
      <t xml:space="preserve">    Jak šablona přispívá k naplňování cílů Koncepce rozvoje školy
 </t>
    </r>
    <r>
      <rPr>
        <b/>
        <sz val="11"/>
        <rFont val="Segoe UI"/>
        <family val="2"/>
        <charset val="238"/>
      </rPr>
      <t xml:space="preserve">    Vyplňte pouze u nově zvolené šablony</t>
    </r>
  </si>
  <si>
    <r>
      <t xml:space="preserve">    Jak šablona přispívá k naplňování cílů Koncepce rozvoje školy
  </t>
    </r>
    <r>
      <rPr>
        <b/>
        <sz val="11"/>
        <color rgb="FFFF0000"/>
        <rFont val="Segoe UI"/>
        <family val="2"/>
        <charset val="238"/>
      </rPr>
      <t xml:space="preserve">  </t>
    </r>
    <r>
      <rPr>
        <b/>
        <sz val="11"/>
        <rFont val="Segoe UI"/>
        <family val="2"/>
        <charset val="238"/>
      </rPr>
      <t xml:space="preserve">
     Vyplňte pouze u nově zvolené šablony</t>
    </r>
  </si>
  <si>
    <t>Specifické cíle v žádosti o podporu</t>
  </si>
  <si>
    <r>
      <t xml:space="preserve">V celé kalkulačce </t>
    </r>
    <r>
      <rPr>
        <b/>
        <sz val="10"/>
        <color theme="1"/>
        <rFont val="Segoe UI"/>
        <family val="2"/>
        <charset val="238"/>
      </rPr>
      <t>vyplňujte pouze bílá pole</t>
    </r>
    <r>
      <rPr>
        <sz val="10"/>
        <color theme="1"/>
        <rFont val="Segoe UI"/>
        <family val="2"/>
        <charset val="238"/>
      </rPr>
      <t>. Podbarvená pole se doplňují automaticky. Hodnoty nepřesunujte.
Kalkulačky jsou strandardně zamčené. V některých aplikacích nemusí zamčení fungovat správně. V tom případě neodkrývejte skryté buňky a nepište do podbarvených buněk, jinak poškodíte funkčnost kalkulačky.</t>
    </r>
  </si>
  <si>
    <t>U personálních šablon v bloku „Původní žádost" vyplňte průměrný úvazek (na 3 desetinná místa) a vyberte z číselníku počet měsíců využití pozice, stejně, jako v kalkulačce k žádosti o podporu. V blocích změn vyplňujte rovnou požadovaný počet jednotek (=počet produktivních hodin).</t>
  </si>
  <si>
    <t>Nahoře na listu „Souhrn" vyplňte registrační číslo projektu a vyberte specifické cíle tak, jak jste je uvedli do žádosti o podporu. Pokud svítí SC červeně, znamená to, že vybrané SC neodpovídají zvoleným aktivitám.</t>
  </si>
  <si>
    <t>Do žádosti o změnu v ISKP 21+ zaznamenejte na záložku Aktivity nejen nově požadované počty jednotek šablon, ale zvolte také položku Nevyužité prostředky pro daný specifický cíl, do které uvedete částku ze záložky Souhrn, pole „nevyužité prostředky SC 2.2/SC 2.3/ SC 2.4".</t>
  </si>
  <si>
    <t>Pokud volíte šablonu, která v původní žádosti o podporu nebyla, vyplňte pro ni pole „Jak šablona přispívá k naplňování cílů Koncepce rozvoje školy/školského zařízení".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</si>
</sst>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0.000"/>
  </numFmts>
  <fonts count="53"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8"/>
      <name val="Calibri"/>
      <family val="2"/>
      <charset val="238"/>
    </font>
    <font>
      <sz val="11"/>
      <color theme="1"/>
      <name val="Calibri"/>
      <family val="2"/>
      <scheme val="minor"/>
    </font>
    <font>
      <sz val="10"/>
      <name val="Arial"/>
      <family val="2"/>
      <charset val="238"/>
    </font>
    <font>
      <sz val="10"/>
      <name val="Arial CE"/>
      <family val="2"/>
      <charset val="238"/>
    </font>
    <font>
      <u/>
      <sz val="11"/>
      <color theme="10"/>
      <name val="Calibri"/>
      <family val="2"/>
      <charset val="238"/>
      <scheme val="minor"/>
    </font>
    <font>
      <sz val="10"/>
      <color theme="1"/>
      <name val="Segoe UI"/>
      <family val="2"/>
      <charset val="238"/>
    </font>
    <font>
      <b/>
      <sz val="10"/>
      <color theme="1"/>
      <name val="Segoe UI"/>
      <family val="2"/>
      <charset val="238"/>
    </font>
    <font>
      <b/>
      <sz val="14"/>
      <color rgb="FF003399"/>
      <name val="Segoe UI"/>
      <family val="2"/>
      <charset val="238"/>
    </font>
    <font>
      <b/>
      <sz val="18"/>
      <color theme="1"/>
      <name val="Segoe UI"/>
      <family val="2"/>
      <charset val="238"/>
    </font>
    <font>
      <sz val="10"/>
      <name val="Segoe UI"/>
      <family val="2"/>
      <charset val="238"/>
    </font>
    <font>
      <b/>
      <sz val="12"/>
      <color theme="1"/>
      <name val="Segoe UI"/>
      <family val="2"/>
      <charset val="238"/>
    </font>
    <font>
      <b/>
      <sz val="11"/>
      <color theme="1"/>
      <name val="Segoe UI"/>
      <family val="2"/>
      <charset val="238"/>
    </font>
    <font>
      <sz val="11"/>
      <color theme="1"/>
      <name val="Segoe UI"/>
      <family val="2"/>
      <charset val="238"/>
    </font>
    <font>
      <i/>
      <sz val="10"/>
      <color theme="1"/>
      <name val="Segoe UI"/>
      <family val="2"/>
      <charset val="238"/>
    </font>
    <font>
      <b/>
      <sz val="16"/>
      <color theme="0"/>
      <name val="Segoe UI"/>
      <family val="2"/>
      <charset val="238"/>
    </font>
    <font>
      <b/>
      <sz val="28"/>
      <color theme="1"/>
      <name val="Segoe UI"/>
      <family val="2"/>
      <charset val="238"/>
    </font>
    <font>
      <i/>
      <sz val="10"/>
      <color rgb="FFFF0000"/>
      <name val="Segoe UI"/>
      <family val="2"/>
      <charset val="238"/>
    </font>
    <font>
      <sz val="10"/>
      <color rgb="FFFF0000"/>
      <name val="Segoe UI"/>
      <family val="2"/>
      <charset val="238"/>
    </font>
    <font>
      <sz val="12"/>
      <color rgb="FFFF0000"/>
      <name val="Segoe UI"/>
      <family val="2"/>
      <charset val="238"/>
    </font>
    <font>
      <sz val="11"/>
      <color rgb="FFFF0000"/>
      <name val="Segoe UI"/>
      <family val="2"/>
      <charset val="238"/>
    </font>
    <font>
      <b/>
      <sz val="14"/>
      <color theme="0"/>
      <name val="Segoe UI"/>
      <family val="2"/>
      <charset val="238"/>
    </font>
    <font>
      <b/>
      <sz val="11"/>
      <name val="Segoe UI"/>
      <family val="2"/>
      <charset val="238"/>
    </font>
    <font>
      <b/>
      <sz val="10"/>
      <color rgb="FFFF0000"/>
      <name val="Segoe UI"/>
      <family val="2"/>
      <charset val="238"/>
    </font>
    <font>
      <sz val="11"/>
      <color rgb="FF00B050"/>
      <name val="Segoe UI"/>
      <family val="2"/>
      <charset val="238"/>
    </font>
    <font>
      <sz val="10"/>
      <color theme="0" tint="-0.249977111117893"/>
      <name val="Segoe UI"/>
      <family val="2"/>
      <charset val="238"/>
    </font>
    <font>
      <i/>
      <sz val="10"/>
      <name val="Segoe UI"/>
      <family val="2"/>
      <charset val="238"/>
    </font>
    <font>
      <u/>
      <sz val="11"/>
      <color theme="10"/>
      <name val="Segoe UI"/>
      <family val="2"/>
      <charset val="238"/>
    </font>
    <font>
      <sz val="8"/>
      <name val="Calibri"/>
      <family val="2"/>
      <charset val="238"/>
      <scheme val="minor"/>
    </font>
    <font>
      <sz val="11"/>
      <color theme="1"/>
      <name val="Aptos"/>
      <family val="2"/>
    </font>
    <font>
      <sz val="11"/>
      <color rgb="FFFF5229"/>
      <name val="Segoe UI"/>
      <family val="2"/>
      <charset val="238"/>
    </font>
    <font>
      <sz val="10"/>
      <color rgb="FFFF5229"/>
      <name val="Segoe UI"/>
      <family val="2"/>
      <charset val="238"/>
    </font>
    <font>
      <b/>
      <sz val="11"/>
      <color theme="0"/>
      <name val="Segoe UI"/>
      <family val="2"/>
      <charset val="238"/>
    </font>
    <font>
      <b/>
      <sz val="11"/>
      <color rgb="FFFF0000"/>
      <name val="Segoe UI"/>
      <family val="2"/>
      <charset val="238"/>
    </font>
    <font>
      <sz val="12"/>
      <name val="Segoe UI"/>
      <family val="2"/>
      <charset val="238"/>
    </font>
    <font>
      <b/>
      <sz val="14"/>
      <color rgb="FF00D000"/>
      <name val="Segoe UI"/>
      <family val="2"/>
      <charset val="238"/>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AA700"/>
        <bgColor indexed="64"/>
      </patternFill>
    </fill>
    <fill>
      <patternFill patternType="solid">
        <fgColor rgb="FFFAB900"/>
        <bgColor indexed="64"/>
      </patternFill>
    </fill>
    <fill>
      <patternFill patternType="solid">
        <fgColor rgb="FFFFE18B"/>
        <bgColor indexed="64"/>
      </patternFill>
    </fill>
    <fill>
      <patternFill patternType="solid">
        <fgColor rgb="FF00D000"/>
        <bgColor indexed="64"/>
      </patternFill>
    </fill>
    <fill>
      <patternFill patternType="solid">
        <fgColor rgb="FFFFC000"/>
        <bgColor indexed="64"/>
      </patternFill>
    </fill>
    <fill>
      <patternFill patternType="solid">
        <fgColor theme="6" tint="0.59999389629810485"/>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bottom style="thin">
        <color indexed="64"/>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20" fillId="0" borderId="0"/>
    <xf numFmtId="0" fontId="20" fillId="0" borderId="0"/>
    <xf numFmtId="0" fontId="1" fillId="0" borderId="0"/>
    <xf numFmtId="0" fontId="21" fillId="0" borderId="0"/>
    <xf numFmtId="0" fontId="20" fillId="0" borderId="0"/>
    <xf numFmtId="0" fontId="1" fillId="0" borderId="0"/>
    <xf numFmtId="0" fontId="1" fillId="0" borderId="0"/>
    <xf numFmtId="0" fontId="22" fillId="0" borderId="0" applyNumberFormat="0" applyFill="0" applyBorder="0" applyAlignment="0" applyProtection="0"/>
    <xf numFmtId="0" fontId="2" fillId="0" borderId="0" applyNumberFormat="0" applyFill="0" applyBorder="0" applyAlignment="0" applyProtection="0"/>
  </cellStyleXfs>
  <cellXfs count="489">
    <xf numFmtId="0" fontId="0" fillId="0" borderId="0" xfId="0"/>
    <xf numFmtId="0" fontId="23" fillId="34" borderId="0" xfId="0" applyFont="1" applyFill="1" applyAlignment="1" applyProtection="1">
      <alignment vertical="center"/>
      <protection hidden="1"/>
    </xf>
    <xf numFmtId="0" fontId="23" fillId="34" borderId="0" xfId="0" applyFont="1" applyFill="1" applyProtection="1">
      <protection hidden="1"/>
    </xf>
    <xf numFmtId="3" fontId="23" fillId="34" borderId="0" xfId="0" applyNumberFormat="1" applyFont="1" applyFill="1" applyProtection="1">
      <protection hidden="1"/>
    </xf>
    <xf numFmtId="0" fontId="31" fillId="34" borderId="0" xfId="0" applyFont="1" applyFill="1" applyAlignment="1" applyProtection="1">
      <alignment horizontal="center" vertical="center"/>
      <protection hidden="1"/>
    </xf>
    <xf numFmtId="0" fontId="31" fillId="36" borderId="21" xfId="0" applyFont="1" applyFill="1" applyBorder="1" applyAlignment="1" applyProtection="1">
      <alignment horizontal="center" vertical="center"/>
      <protection hidden="1"/>
    </xf>
    <xf numFmtId="0" fontId="31" fillId="36" borderId="26" xfId="0" applyFont="1" applyFill="1" applyBorder="1" applyAlignment="1" applyProtection="1">
      <alignment horizontal="center" vertical="center"/>
      <protection hidden="1"/>
    </xf>
    <xf numFmtId="0" fontId="23" fillId="36" borderId="22" xfId="0" applyFont="1" applyFill="1" applyBorder="1" applyProtection="1">
      <protection hidden="1"/>
    </xf>
    <xf numFmtId="0" fontId="23" fillId="36" borderId="0" xfId="0" applyFont="1" applyFill="1" applyProtection="1">
      <protection hidden="1"/>
    </xf>
    <xf numFmtId="0" fontId="23" fillId="36" borderId="0" xfId="0" applyFont="1" applyFill="1" applyAlignment="1" applyProtection="1">
      <alignment vertical="center"/>
      <protection hidden="1"/>
    </xf>
    <xf numFmtId="0" fontId="27" fillId="36" borderId="0" xfId="0" applyFont="1" applyFill="1" applyAlignment="1" applyProtection="1">
      <alignment vertical="center"/>
      <protection hidden="1"/>
    </xf>
    <xf numFmtId="0" fontId="35" fillId="34" borderId="0" xfId="0" applyFont="1" applyFill="1" applyProtection="1">
      <protection hidden="1"/>
    </xf>
    <xf numFmtId="0" fontId="35" fillId="34" borderId="0" xfId="0" applyFont="1" applyFill="1" applyAlignment="1" applyProtection="1">
      <alignment vertical="center"/>
      <protection hidden="1"/>
    </xf>
    <xf numFmtId="0" fontId="27" fillId="38" borderId="0" xfId="0" applyFont="1" applyFill="1" applyAlignment="1" applyProtection="1">
      <alignment vertical="center"/>
      <protection hidden="1"/>
    </xf>
    <xf numFmtId="0" fontId="31" fillId="39" borderId="21" xfId="0" applyFont="1" applyFill="1" applyBorder="1" applyAlignment="1" applyProtection="1">
      <alignment horizontal="center" vertical="center"/>
      <protection hidden="1"/>
    </xf>
    <xf numFmtId="0" fontId="31" fillId="38" borderId="21" xfId="0" applyFont="1" applyFill="1" applyBorder="1" applyAlignment="1" applyProtection="1">
      <alignment horizontal="center" vertical="center"/>
      <protection hidden="1"/>
    </xf>
    <xf numFmtId="0" fontId="31" fillId="40" borderId="21" xfId="0" applyFont="1" applyFill="1" applyBorder="1" applyAlignment="1" applyProtection="1">
      <alignment horizontal="center" vertical="center"/>
      <protection hidden="1"/>
    </xf>
    <xf numFmtId="0" fontId="23" fillId="40" borderId="22" xfId="0" applyFont="1" applyFill="1" applyBorder="1" applyProtection="1">
      <protection hidden="1"/>
    </xf>
    <xf numFmtId="0" fontId="31" fillId="40" borderId="26" xfId="0" applyFont="1" applyFill="1" applyBorder="1" applyAlignment="1" applyProtection="1">
      <alignment horizontal="center" vertical="center"/>
      <protection hidden="1"/>
    </xf>
    <xf numFmtId="0" fontId="27" fillId="40" borderId="0" xfId="0" applyFont="1" applyFill="1" applyAlignment="1" applyProtection="1">
      <alignment vertical="center"/>
      <protection hidden="1"/>
    </xf>
    <xf numFmtId="0" fontId="23" fillId="40" borderId="0" xfId="0" applyFont="1" applyFill="1" applyAlignment="1" applyProtection="1">
      <alignment vertical="center"/>
      <protection hidden="1"/>
    </xf>
    <xf numFmtId="0" fontId="23" fillId="40" borderId="0" xfId="0" applyFont="1" applyFill="1" applyProtection="1">
      <protection hidden="1"/>
    </xf>
    <xf numFmtId="0" fontId="31" fillId="40" borderId="37" xfId="0" applyFont="1" applyFill="1" applyBorder="1" applyAlignment="1" applyProtection="1">
      <alignment horizontal="center" vertical="center"/>
      <protection hidden="1"/>
    </xf>
    <xf numFmtId="164" fontId="23" fillId="40" borderId="25" xfId="0" applyNumberFormat="1" applyFont="1" applyFill="1" applyBorder="1" applyAlignment="1" applyProtection="1">
      <alignment horizontal="center" vertical="center"/>
      <protection hidden="1"/>
    </xf>
    <xf numFmtId="0" fontId="31" fillId="40" borderId="29" xfId="0" applyFont="1" applyFill="1" applyBorder="1" applyAlignment="1" applyProtection="1">
      <alignment horizontal="center" vertical="center"/>
      <protection hidden="1"/>
    </xf>
    <xf numFmtId="164" fontId="23" fillId="40" borderId="28" xfId="0" applyNumberFormat="1" applyFont="1" applyFill="1" applyBorder="1" applyAlignment="1" applyProtection="1">
      <alignment horizontal="center" vertical="center"/>
      <protection hidden="1"/>
    </xf>
    <xf numFmtId="164" fontId="23" fillId="40" borderId="33" xfId="0" applyNumberFormat="1" applyFont="1" applyFill="1" applyBorder="1" applyAlignment="1" applyProtection="1">
      <alignment horizontal="center" vertical="center"/>
      <protection hidden="1"/>
    </xf>
    <xf numFmtId="164" fontId="23" fillId="40" borderId="34" xfId="0" applyNumberFormat="1" applyFont="1" applyFill="1" applyBorder="1" applyAlignment="1" applyProtection="1">
      <alignment horizontal="center" vertical="center"/>
      <protection hidden="1"/>
    </xf>
    <xf numFmtId="3" fontId="35" fillId="35" borderId="32" xfId="0" applyNumberFormat="1" applyFont="1" applyFill="1" applyBorder="1" applyAlignment="1" applyProtection="1">
      <alignment horizontal="right" vertical="center"/>
      <protection hidden="1"/>
    </xf>
    <xf numFmtId="164" fontId="24" fillId="35" borderId="10" xfId="0" applyNumberFormat="1" applyFont="1" applyFill="1" applyBorder="1" applyAlignment="1" applyProtection="1">
      <alignment horizontal="center" vertical="center"/>
      <protection hidden="1"/>
    </xf>
    <xf numFmtId="3" fontId="35" fillId="41" borderId="32" xfId="0" applyNumberFormat="1" applyFont="1" applyFill="1" applyBorder="1" applyAlignment="1" applyProtection="1">
      <alignment horizontal="right" vertical="center"/>
      <protection hidden="1"/>
    </xf>
    <xf numFmtId="164" fontId="24" fillId="41" borderId="10" xfId="0" applyNumberFormat="1" applyFont="1" applyFill="1" applyBorder="1" applyAlignment="1" applyProtection="1">
      <alignment horizontal="center" vertical="center"/>
      <protection hidden="1"/>
    </xf>
    <xf numFmtId="0" fontId="28" fillId="41" borderId="17" xfId="0" applyFont="1" applyFill="1" applyBorder="1" applyAlignment="1" applyProtection="1">
      <alignment horizontal="left" vertical="center" indent="1"/>
      <protection hidden="1"/>
    </xf>
    <xf numFmtId="0" fontId="28" fillId="41" borderId="32" xfId="0" applyFont="1" applyFill="1" applyBorder="1" applyAlignment="1" applyProtection="1">
      <alignment horizontal="left" vertical="center" indent="1"/>
      <protection hidden="1"/>
    </xf>
    <xf numFmtId="3" fontId="35" fillId="41" borderId="18" xfId="0" applyNumberFormat="1" applyFont="1" applyFill="1" applyBorder="1" applyAlignment="1" applyProtection="1">
      <alignment horizontal="center" vertical="center"/>
      <protection hidden="1"/>
    </xf>
    <xf numFmtId="0" fontId="23" fillId="38" borderId="22" xfId="0" applyFont="1" applyFill="1" applyBorder="1" applyProtection="1">
      <protection hidden="1"/>
    </xf>
    <xf numFmtId="0" fontId="31" fillId="38" borderId="26" xfId="0" applyFont="1" applyFill="1" applyBorder="1" applyAlignment="1" applyProtection="1">
      <alignment horizontal="center" vertical="center"/>
      <protection hidden="1"/>
    </xf>
    <xf numFmtId="0" fontId="23" fillId="38" borderId="0" xfId="0" applyFont="1" applyFill="1" applyAlignment="1" applyProtection="1">
      <alignment vertical="center"/>
      <protection hidden="1"/>
    </xf>
    <xf numFmtId="0" fontId="23" fillId="38" borderId="0" xfId="0" applyFont="1" applyFill="1" applyProtection="1">
      <protection hidden="1"/>
    </xf>
    <xf numFmtId="164" fontId="23" fillId="38" borderId="33" xfId="0" applyNumberFormat="1" applyFont="1" applyFill="1" applyBorder="1" applyAlignment="1" applyProtection="1">
      <alignment horizontal="center" vertical="center"/>
      <protection hidden="1"/>
    </xf>
    <xf numFmtId="164" fontId="23" fillId="38" borderId="34" xfId="0" applyNumberFormat="1" applyFont="1" applyFill="1" applyBorder="1" applyAlignment="1" applyProtection="1">
      <alignment horizontal="center" vertical="center"/>
      <protection hidden="1"/>
    </xf>
    <xf numFmtId="0" fontId="31" fillId="38" borderId="37" xfId="0" applyFont="1" applyFill="1" applyBorder="1" applyAlignment="1" applyProtection="1">
      <alignment horizontal="center" vertical="center"/>
      <protection hidden="1"/>
    </xf>
    <xf numFmtId="164" fontId="23" fillId="38" borderId="25" xfId="0" applyNumberFormat="1" applyFont="1" applyFill="1" applyBorder="1" applyAlignment="1" applyProtection="1">
      <alignment horizontal="center" vertical="center"/>
      <protection hidden="1"/>
    </xf>
    <xf numFmtId="0" fontId="31" fillId="38" borderId="29" xfId="0" applyFont="1" applyFill="1" applyBorder="1" applyAlignment="1" applyProtection="1">
      <alignment horizontal="center" vertical="center"/>
      <protection hidden="1"/>
    </xf>
    <xf numFmtId="164" fontId="23" fillId="38" borderId="28" xfId="0" applyNumberFormat="1" applyFont="1" applyFill="1" applyBorder="1" applyAlignment="1" applyProtection="1">
      <alignment horizontal="center" vertical="center"/>
      <protection hidden="1"/>
    </xf>
    <xf numFmtId="0" fontId="28" fillId="35" borderId="17" xfId="0" applyFont="1" applyFill="1" applyBorder="1" applyAlignment="1" applyProtection="1">
      <alignment horizontal="left" vertical="center" indent="1"/>
      <protection hidden="1"/>
    </xf>
    <xf numFmtId="0" fontId="28" fillId="35" borderId="32" xfId="0" applyFont="1" applyFill="1" applyBorder="1" applyAlignment="1" applyProtection="1">
      <alignment horizontal="left" vertical="center" indent="1"/>
      <protection hidden="1"/>
    </xf>
    <xf numFmtId="3" fontId="35" fillId="35" borderId="18" xfId="0" applyNumberFormat="1" applyFont="1" applyFill="1" applyBorder="1" applyAlignment="1" applyProtection="1">
      <alignment horizontal="center" vertical="center"/>
      <protection hidden="1"/>
    </xf>
    <xf numFmtId="0" fontId="31" fillId="42" borderId="21" xfId="0" applyFont="1" applyFill="1" applyBorder="1" applyAlignment="1" applyProtection="1">
      <alignment horizontal="center" vertical="center"/>
      <protection hidden="1"/>
    </xf>
    <xf numFmtId="0" fontId="23" fillId="42" borderId="22" xfId="0" applyFont="1" applyFill="1" applyBorder="1" applyProtection="1">
      <protection hidden="1"/>
    </xf>
    <xf numFmtId="0" fontId="31" fillId="43" borderId="21" xfId="0" applyFont="1" applyFill="1" applyBorder="1" applyAlignment="1" applyProtection="1">
      <alignment horizontal="center" vertical="center"/>
      <protection hidden="1"/>
    </xf>
    <xf numFmtId="0" fontId="23" fillId="43" borderId="22" xfId="0" applyFont="1" applyFill="1" applyBorder="1" applyProtection="1">
      <protection hidden="1"/>
    </xf>
    <xf numFmtId="0" fontId="23" fillId="39" borderId="22" xfId="0" applyFont="1" applyFill="1" applyBorder="1" applyProtection="1">
      <protection hidden="1"/>
    </xf>
    <xf numFmtId="0" fontId="36" fillId="36" borderId="0" xfId="0" applyFont="1" applyFill="1" applyAlignment="1" applyProtection="1">
      <alignment horizontal="center" vertical="center"/>
      <protection hidden="1"/>
    </xf>
    <xf numFmtId="164" fontId="23" fillId="36" borderId="33" xfId="0" applyNumberFormat="1" applyFont="1" applyFill="1" applyBorder="1" applyAlignment="1" applyProtection="1">
      <alignment horizontal="center" vertical="center"/>
      <protection hidden="1"/>
    </xf>
    <xf numFmtId="164" fontId="23" fillId="36" borderId="34" xfId="0" applyNumberFormat="1" applyFont="1" applyFill="1" applyBorder="1" applyAlignment="1" applyProtection="1">
      <alignment horizontal="center" vertical="center"/>
      <protection hidden="1"/>
    </xf>
    <xf numFmtId="0" fontId="31" fillId="36" borderId="37" xfId="0" applyFont="1" applyFill="1" applyBorder="1" applyAlignment="1" applyProtection="1">
      <alignment horizontal="center" vertical="center"/>
      <protection hidden="1"/>
    </xf>
    <xf numFmtId="164" fontId="23" fillId="36" borderId="25" xfId="0" applyNumberFormat="1" applyFont="1" applyFill="1" applyBorder="1" applyAlignment="1" applyProtection="1">
      <alignment horizontal="center" vertical="center"/>
      <protection hidden="1"/>
    </xf>
    <xf numFmtId="0" fontId="31" fillId="36" borderId="29" xfId="0" applyFont="1" applyFill="1" applyBorder="1" applyAlignment="1" applyProtection="1">
      <alignment horizontal="center" vertical="center"/>
      <protection hidden="1"/>
    </xf>
    <xf numFmtId="164" fontId="23" fillId="36" borderId="28" xfId="0" applyNumberFormat="1" applyFont="1" applyFill="1" applyBorder="1" applyAlignment="1" applyProtection="1">
      <alignment horizontal="center" vertical="center"/>
      <protection hidden="1"/>
    </xf>
    <xf numFmtId="0" fontId="28" fillId="44" borderId="17" xfId="0" applyFont="1" applyFill="1" applyBorder="1" applyAlignment="1" applyProtection="1">
      <alignment horizontal="left" vertical="center" indent="1"/>
      <protection hidden="1"/>
    </xf>
    <xf numFmtId="0" fontId="28" fillId="44" borderId="32" xfId="0" applyFont="1" applyFill="1" applyBorder="1" applyAlignment="1" applyProtection="1">
      <alignment horizontal="left" vertical="center" indent="1"/>
      <protection hidden="1"/>
    </xf>
    <xf numFmtId="3" fontId="35" fillId="44" borderId="18" xfId="0" applyNumberFormat="1" applyFont="1" applyFill="1" applyBorder="1" applyAlignment="1" applyProtection="1">
      <alignment horizontal="center" vertical="center"/>
      <protection hidden="1"/>
    </xf>
    <xf numFmtId="164" fontId="24" fillId="44" borderId="10" xfId="0" applyNumberFormat="1" applyFont="1" applyFill="1" applyBorder="1" applyAlignment="1" applyProtection="1">
      <alignment horizontal="center" vertical="center"/>
      <protection hidden="1"/>
    </xf>
    <xf numFmtId="0" fontId="28" fillId="45" borderId="17" xfId="0" applyFont="1" applyFill="1" applyBorder="1" applyAlignment="1" applyProtection="1">
      <alignment horizontal="left" vertical="center" indent="1"/>
      <protection hidden="1"/>
    </xf>
    <xf numFmtId="0" fontId="28" fillId="45" borderId="32" xfId="0" applyFont="1" applyFill="1" applyBorder="1" applyAlignment="1" applyProtection="1">
      <alignment horizontal="left" vertical="center" indent="1"/>
      <protection hidden="1"/>
    </xf>
    <xf numFmtId="3" fontId="35" fillId="45" borderId="18" xfId="0" applyNumberFormat="1" applyFont="1" applyFill="1" applyBorder="1" applyAlignment="1" applyProtection="1">
      <alignment horizontal="center" vertical="center"/>
      <protection hidden="1"/>
    </xf>
    <xf numFmtId="164" fontId="24" fillId="45" borderId="10" xfId="0" applyNumberFormat="1" applyFont="1" applyFill="1" applyBorder="1" applyAlignment="1" applyProtection="1">
      <alignment horizontal="center" vertical="center"/>
      <protection hidden="1"/>
    </xf>
    <xf numFmtId="3" fontId="35" fillId="45" borderId="32" xfId="0" applyNumberFormat="1" applyFont="1" applyFill="1" applyBorder="1" applyAlignment="1" applyProtection="1">
      <alignment horizontal="right" vertical="center"/>
      <protection hidden="1"/>
    </xf>
    <xf numFmtId="0" fontId="31" fillId="42" borderId="26" xfId="0" applyFont="1" applyFill="1" applyBorder="1" applyAlignment="1" applyProtection="1">
      <alignment horizontal="center" vertical="center"/>
      <protection hidden="1"/>
    </xf>
    <xf numFmtId="0" fontId="27" fillId="42" borderId="0" xfId="0" applyFont="1" applyFill="1" applyAlignment="1" applyProtection="1">
      <alignment vertical="center"/>
      <protection hidden="1"/>
    </xf>
    <xf numFmtId="0" fontId="23" fillId="42" borderId="0" xfId="0" applyFont="1" applyFill="1" applyAlignment="1" applyProtection="1">
      <alignment vertical="center"/>
      <protection hidden="1"/>
    </xf>
    <xf numFmtId="0" fontId="23" fillId="42" borderId="0" xfId="0" applyFont="1" applyFill="1" applyProtection="1">
      <protection hidden="1"/>
    </xf>
    <xf numFmtId="0" fontId="31" fillId="42" borderId="37" xfId="0" applyFont="1" applyFill="1" applyBorder="1" applyAlignment="1" applyProtection="1">
      <alignment horizontal="center" vertical="center"/>
      <protection hidden="1"/>
    </xf>
    <xf numFmtId="164" fontId="23" fillId="42" borderId="25" xfId="0" applyNumberFormat="1" applyFont="1" applyFill="1" applyBorder="1" applyAlignment="1" applyProtection="1">
      <alignment horizontal="center" vertical="center"/>
      <protection hidden="1"/>
    </xf>
    <xf numFmtId="0" fontId="31" fillId="42" borderId="29" xfId="0" applyFont="1" applyFill="1" applyBorder="1" applyAlignment="1" applyProtection="1">
      <alignment horizontal="center" vertical="center"/>
      <protection hidden="1"/>
    </xf>
    <xf numFmtId="164" fontId="23" fillId="42" borderId="28" xfId="0" applyNumberFormat="1" applyFont="1" applyFill="1" applyBorder="1" applyAlignment="1" applyProtection="1">
      <alignment horizontal="center" vertical="center"/>
      <protection hidden="1"/>
    </xf>
    <xf numFmtId="164" fontId="23" fillId="42" borderId="33" xfId="0" applyNumberFormat="1" applyFont="1" applyFill="1" applyBorder="1" applyAlignment="1" applyProtection="1">
      <alignment horizontal="center" vertical="center"/>
      <protection hidden="1"/>
    </xf>
    <xf numFmtId="164" fontId="23" fillId="42" borderId="34" xfId="0" applyNumberFormat="1" applyFont="1" applyFill="1" applyBorder="1" applyAlignment="1" applyProtection="1">
      <alignment horizontal="center" vertical="center"/>
      <protection hidden="1"/>
    </xf>
    <xf numFmtId="3" fontId="35" fillId="44" borderId="32" xfId="0" applyNumberFormat="1" applyFont="1" applyFill="1" applyBorder="1" applyAlignment="1" applyProtection="1">
      <alignment horizontal="right" vertical="center"/>
      <protection hidden="1"/>
    </xf>
    <xf numFmtId="0" fontId="31" fillId="39" borderId="26" xfId="0" applyFont="1" applyFill="1" applyBorder="1" applyAlignment="1" applyProtection="1">
      <alignment horizontal="center" vertical="center"/>
      <protection hidden="1"/>
    </xf>
    <xf numFmtId="0" fontId="27" fillId="39" borderId="0" xfId="0" applyFont="1" applyFill="1" applyAlignment="1" applyProtection="1">
      <alignment vertical="center"/>
      <protection hidden="1"/>
    </xf>
    <xf numFmtId="0" fontId="23" fillId="39" borderId="0" xfId="0" applyFont="1" applyFill="1" applyProtection="1">
      <protection hidden="1"/>
    </xf>
    <xf numFmtId="0" fontId="23" fillId="39" borderId="0" xfId="0" applyFont="1" applyFill="1" applyAlignment="1" applyProtection="1">
      <alignment vertical="center"/>
      <protection hidden="1"/>
    </xf>
    <xf numFmtId="0" fontId="31" fillId="39" borderId="37" xfId="0" applyFont="1" applyFill="1" applyBorder="1" applyAlignment="1" applyProtection="1">
      <alignment horizontal="center" vertical="center"/>
      <protection hidden="1"/>
    </xf>
    <xf numFmtId="164" fontId="23" fillId="39" borderId="25" xfId="0" applyNumberFormat="1" applyFont="1" applyFill="1" applyBorder="1" applyAlignment="1" applyProtection="1">
      <alignment horizontal="center" vertical="center"/>
      <protection hidden="1"/>
    </xf>
    <xf numFmtId="0" fontId="31" fillId="39" borderId="29" xfId="0" applyFont="1" applyFill="1" applyBorder="1" applyAlignment="1" applyProtection="1">
      <alignment horizontal="center" vertical="center"/>
      <protection hidden="1"/>
    </xf>
    <xf numFmtId="164" fontId="23" fillId="39" borderId="28" xfId="0" applyNumberFormat="1" applyFont="1" applyFill="1" applyBorder="1" applyAlignment="1" applyProtection="1">
      <alignment horizontal="center" vertical="center"/>
      <protection hidden="1"/>
    </xf>
    <xf numFmtId="164" fontId="23" fillId="39" borderId="33" xfId="0" applyNumberFormat="1" applyFont="1" applyFill="1" applyBorder="1" applyAlignment="1" applyProtection="1">
      <alignment horizontal="center" vertical="center"/>
      <protection hidden="1"/>
    </xf>
    <xf numFmtId="164" fontId="23" fillId="39" borderId="34" xfId="0" applyNumberFormat="1" applyFont="1" applyFill="1" applyBorder="1" applyAlignment="1" applyProtection="1">
      <alignment horizontal="center" vertical="center"/>
      <protection hidden="1"/>
    </xf>
    <xf numFmtId="3" fontId="35" fillId="37" borderId="32" xfId="0" applyNumberFormat="1" applyFont="1" applyFill="1" applyBorder="1" applyAlignment="1" applyProtection="1">
      <alignment horizontal="right" vertical="center"/>
      <protection hidden="1"/>
    </xf>
    <xf numFmtId="164" fontId="24" fillId="37" borderId="10" xfId="0" applyNumberFormat="1" applyFont="1" applyFill="1" applyBorder="1" applyAlignment="1" applyProtection="1">
      <alignment horizontal="center" vertical="center"/>
      <protection hidden="1"/>
    </xf>
    <xf numFmtId="0" fontId="28" fillId="37" borderId="17" xfId="0" applyFont="1" applyFill="1" applyBorder="1" applyAlignment="1" applyProtection="1">
      <alignment horizontal="left" vertical="center" indent="1"/>
      <protection hidden="1"/>
    </xf>
    <xf numFmtId="0" fontId="28" fillId="37" borderId="32" xfId="0" applyFont="1" applyFill="1" applyBorder="1" applyAlignment="1" applyProtection="1">
      <alignment horizontal="left" vertical="center" indent="1"/>
      <protection hidden="1"/>
    </xf>
    <xf numFmtId="3" fontId="35" fillId="37" borderId="18" xfId="0" applyNumberFormat="1" applyFont="1" applyFill="1" applyBorder="1" applyAlignment="1" applyProtection="1">
      <alignment horizontal="center" vertical="center"/>
      <protection hidden="1"/>
    </xf>
    <xf numFmtId="0" fontId="31" fillId="43" borderId="26" xfId="0" applyFont="1" applyFill="1" applyBorder="1" applyAlignment="1" applyProtection="1">
      <alignment horizontal="center" vertical="center"/>
      <protection hidden="1"/>
    </xf>
    <xf numFmtId="0" fontId="27" fillId="43" borderId="0" xfId="0" applyFont="1" applyFill="1" applyAlignment="1" applyProtection="1">
      <alignment vertical="center"/>
      <protection hidden="1"/>
    </xf>
    <xf numFmtId="0" fontId="23" fillId="43" borderId="0" xfId="0" applyFont="1" applyFill="1" applyProtection="1">
      <protection hidden="1"/>
    </xf>
    <xf numFmtId="0" fontId="23" fillId="43" borderId="0" xfId="0" applyFont="1" applyFill="1" applyAlignment="1" applyProtection="1">
      <alignment vertical="center"/>
      <protection hidden="1"/>
    </xf>
    <xf numFmtId="164" fontId="23" fillId="43" borderId="33" xfId="0" applyNumberFormat="1" applyFont="1" applyFill="1" applyBorder="1" applyAlignment="1" applyProtection="1">
      <alignment horizontal="center" vertical="center"/>
      <protection hidden="1"/>
    </xf>
    <xf numFmtId="164" fontId="23" fillId="43" borderId="34" xfId="0" applyNumberFormat="1" applyFont="1" applyFill="1" applyBorder="1" applyAlignment="1" applyProtection="1">
      <alignment horizontal="center" vertical="center"/>
      <protection hidden="1"/>
    </xf>
    <xf numFmtId="0" fontId="31" fillId="43" borderId="37" xfId="0" applyFont="1" applyFill="1" applyBorder="1" applyAlignment="1" applyProtection="1">
      <alignment horizontal="center" vertical="center"/>
      <protection hidden="1"/>
    </xf>
    <xf numFmtId="164" fontId="23" fillId="43" borderId="25" xfId="0" applyNumberFormat="1" applyFont="1" applyFill="1" applyBorder="1" applyAlignment="1" applyProtection="1">
      <alignment horizontal="center" vertical="center"/>
      <protection hidden="1"/>
    </xf>
    <xf numFmtId="0" fontId="31" fillId="43" borderId="29" xfId="0" applyFont="1" applyFill="1" applyBorder="1" applyAlignment="1" applyProtection="1">
      <alignment horizontal="center" vertical="center"/>
      <protection hidden="1"/>
    </xf>
    <xf numFmtId="164" fontId="23" fillId="43" borderId="28" xfId="0" applyNumberFormat="1" applyFont="1" applyFill="1" applyBorder="1" applyAlignment="1" applyProtection="1">
      <alignment horizontal="center" vertical="center"/>
      <protection hidden="1"/>
    </xf>
    <xf numFmtId="3" fontId="35" fillId="46" borderId="32" xfId="0" applyNumberFormat="1" applyFont="1" applyFill="1" applyBorder="1" applyAlignment="1" applyProtection="1">
      <alignment horizontal="right" vertical="center"/>
      <protection hidden="1"/>
    </xf>
    <xf numFmtId="164" fontId="24" fillId="46" borderId="10" xfId="0" applyNumberFormat="1" applyFont="1" applyFill="1" applyBorder="1" applyAlignment="1" applyProtection="1">
      <alignment horizontal="center" vertical="center"/>
      <protection hidden="1"/>
    </xf>
    <xf numFmtId="0" fontId="28" fillId="46" borderId="17" xfId="0" applyFont="1" applyFill="1" applyBorder="1" applyAlignment="1" applyProtection="1">
      <alignment horizontal="left" vertical="center" indent="1"/>
      <protection hidden="1"/>
    </xf>
    <xf numFmtId="0" fontId="28" fillId="46" borderId="32" xfId="0" applyFont="1" applyFill="1" applyBorder="1" applyAlignment="1" applyProtection="1">
      <alignment horizontal="left" vertical="center" indent="1"/>
      <protection hidden="1"/>
    </xf>
    <xf numFmtId="3" fontId="35" fillId="46" borderId="18" xfId="0" applyNumberFormat="1" applyFont="1" applyFill="1" applyBorder="1" applyAlignment="1" applyProtection="1">
      <alignment horizontal="center" vertical="center"/>
      <protection hidden="1"/>
    </xf>
    <xf numFmtId="164" fontId="23" fillId="40" borderId="38" xfId="0" applyNumberFormat="1" applyFont="1" applyFill="1" applyBorder="1" applyAlignment="1" applyProtection="1">
      <alignment horizontal="center" vertical="center"/>
      <protection hidden="1"/>
    </xf>
    <xf numFmtId="3" fontId="0" fillId="0" borderId="0" xfId="0" applyNumberFormat="1"/>
    <xf numFmtId="0" fontId="29" fillId="42" borderId="0" xfId="0" applyFont="1" applyFill="1" applyAlignment="1" applyProtection="1">
      <alignment horizontal="center" vertical="center" wrapText="1"/>
      <protection hidden="1"/>
    </xf>
    <xf numFmtId="0" fontId="29" fillId="36" borderId="0" xfId="0" applyFont="1" applyFill="1" applyAlignment="1" applyProtection="1">
      <alignment horizontal="center" vertical="center" wrapText="1"/>
      <protection hidden="1"/>
    </xf>
    <xf numFmtId="0" fontId="23" fillId="33" borderId="0" xfId="0" applyFont="1" applyFill="1" applyProtection="1">
      <protection hidden="1"/>
    </xf>
    <xf numFmtId="0" fontId="23" fillId="33" borderId="0" xfId="0" applyFont="1" applyFill="1" applyAlignment="1" applyProtection="1">
      <alignment vertical="center"/>
      <protection hidden="1"/>
    </xf>
    <xf numFmtId="164" fontId="29" fillId="50" borderId="11" xfId="0" applyNumberFormat="1" applyFont="1" applyFill="1" applyBorder="1" applyAlignment="1" applyProtection="1">
      <alignment horizontal="center" vertical="center"/>
      <protection hidden="1"/>
    </xf>
    <xf numFmtId="0" fontId="29" fillId="35" borderId="11" xfId="0" applyFont="1" applyFill="1" applyBorder="1" applyAlignment="1" applyProtection="1">
      <alignment horizontal="center" vertical="center" wrapText="1"/>
      <protection hidden="1"/>
    </xf>
    <xf numFmtId="164" fontId="29" fillId="49" borderId="11" xfId="0" applyNumberFormat="1" applyFont="1" applyFill="1" applyBorder="1" applyAlignment="1" applyProtection="1">
      <alignment horizontal="center" vertical="center"/>
      <protection hidden="1"/>
    </xf>
    <xf numFmtId="0" fontId="29" fillId="37" borderId="11" xfId="0" applyFont="1" applyFill="1" applyBorder="1" applyAlignment="1" applyProtection="1">
      <alignment horizontal="center" vertical="center" wrapText="1"/>
      <protection hidden="1"/>
    </xf>
    <xf numFmtId="0" fontId="29" fillId="41" borderId="12" xfId="0" applyFont="1" applyFill="1" applyBorder="1" applyAlignment="1" applyProtection="1">
      <alignment horizontal="center" vertical="center" wrapText="1"/>
      <protection hidden="1"/>
    </xf>
    <xf numFmtId="0" fontId="29" fillId="41" borderId="11" xfId="0" applyFont="1" applyFill="1" applyBorder="1" applyAlignment="1" applyProtection="1">
      <alignment horizontal="center" vertical="center" wrapText="1"/>
      <protection hidden="1"/>
    </xf>
    <xf numFmtId="164" fontId="29" fillId="51" borderId="11" xfId="0" applyNumberFormat="1" applyFont="1" applyFill="1" applyBorder="1" applyAlignment="1" applyProtection="1">
      <alignment horizontal="center" vertical="center"/>
      <protection hidden="1"/>
    </xf>
    <xf numFmtId="164" fontId="29" fillId="48" borderId="11" xfId="0" applyNumberFormat="1" applyFont="1" applyFill="1" applyBorder="1" applyAlignment="1" applyProtection="1">
      <alignment horizontal="center" vertical="center"/>
      <protection hidden="1"/>
    </xf>
    <xf numFmtId="164" fontId="29" fillId="52" borderId="11" xfId="0" applyNumberFormat="1" applyFont="1" applyFill="1" applyBorder="1" applyAlignment="1" applyProtection="1">
      <alignment horizontal="center" vertical="center"/>
      <protection hidden="1"/>
    </xf>
    <xf numFmtId="0" fontId="29" fillId="35" borderId="12" xfId="0" applyFont="1" applyFill="1" applyBorder="1" applyAlignment="1" applyProtection="1">
      <alignment horizontal="center" vertical="center" wrapText="1"/>
      <protection hidden="1"/>
    </xf>
    <xf numFmtId="0" fontId="29" fillId="46" borderId="11" xfId="0" applyFont="1" applyFill="1" applyBorder="1" applyAlignment="1" applyProtection="1">
      <alignment horizontal="center" vertical="center" wrapText="1"/>
      <protection hidden="1"/>
    </xf>
    <xf numFmtId="164" fontId="29" fillId="53" borderId="11" xfId="0" applyNumberFormat="1" applyFont="1" applyFill="1" applyBorder="1" applyAlignment="1" applyProtection="1">
      <alignment horizontal="center" vertical="center"/>
      <protection hidden="1"/>
    </xf>
    <xf numFmtId="0" fontId="29" fillId="37" borderId="12" xfId="0" applyFont="1" applyFill="1" applyBorder="1" applyAlignment="1" applyProtection="1">
      <alignment horizontal="center" vertical="center" wrapText="1"/>
      <protection hidden="1"/>
    </xf>
    <xf numFmtId="0" fontId="29" fillId="44" borderId="11" xfId="0" applyFont="1" applyFill="1" applyBorder="1" applyAlignment="1" applyProtection="1">
      <alignment horizontal="center" vertical="center" wrapText="1"/>
      <protection hidden="1"/>
    </xf>
    <xf numFmtId="0" fontId="29" fillId="45" borderId="11" xfId="0" applyFont="1" applyFill="1" applyBorder="1" applyAlignment="1" applyProtection="1">
      <alignment horizontal="center" vertical="center" wrapText="1"/>
      <protection hidden="1"/>
    </xf>
    <xf numFmtId="0" fontId="35" fillId="51" borderId="14" xfId="0" applyFont="1" applyFill="1" applyBorder="1" applyAlignment="1" applyProtection="1">
      <alignment horizontal="center" vertical="center"/>
      <protection hidden="1"/>
    </xf>
    <xf numFmtId="0" fontId="35" fillId="48" borderId="14" xfId="0" applyFont="1" applyFill="1" applyBorder="1" applyAlignment="1" applyProtection="1">
      <alignment horizontal="center" vertical="center"/>
      <protection hidden="1"/>
    </xf>
    <xf numFmtId="0" fontId="35" fillId="50" borderId="16" xfId="0" applyFont="1" applyFill="1" applyBorder="1" applyAlignment="1" applyProtection="1">
      <alignment horizontal="center" vertical="center"/>
      <protection hidden="1"/>
    </xf>
    <xf numFmtId="0" fontId="35" fillId="49" borderId="14" xfId="0" applyFont="1" applyFill="1" applyBorder="1" applyAlignment="1" applyProtection="1">
      <alignment horizontal="center" vertical="center"/>
      <protection hidden="1"/>
    </xf>
    <xf numFmtId="0" fontId="35" fillId="52" borderId="14" xfId="0" applyFont="1" applyFill="1" applyBorder="1" applyAlignment="1" applyProtection="1">
      <alignment horizontal="center" vertical="center"/>
      <protection hidden="1"/>
    </xf>
    <xf numFmtId="0" fontId="35" fillId="53" borderId="16" xfId="0" applyFont="1" applyFill="1" applyBorder="1" applyAlignment="1" applyProtection="1">
      <alignment horizontal="center" vertical="center"/>
      <protection hidden="1"/>
    </xf>
    <xf numFmtId="0" fontId="23" fillId="34" borderId="0" xfId="0" applyFont="1" applyFill="1" applyAlignment="1" applyProtection="1">
      <alignment vertical="top"/>
      <protection hidden="1"/>
    </xf>
    <xf numFmtId="0" fontId="37" fillId="42" borderId="0" xfId="0" applyFont="1" applyFill="1" applyAlignment="1" applyProtection="1">
      <alignment horizontal="center" vertical="center"/>
      <protection hidden="1"/>
    </xf>
    <xf numFmtId="3" fontId="37" fillId="39" borderId="0" xfId="0" applyNumberFormat="1" applyFont="1" applyFill="1" applyAlignment="1" applyProtection="1">
      <alignment vertical="center"/>
      <protection hidden="1"/>
    </xf>
    <xf numFmtId="0" fontId="37" fillId="39" borderId="0" xfId="0" applyFont="1" applyFill="1" applyAlignment="1" applyProtection="1">
      <alignment horizontal="center" vertical="center"/>
      <protection hidden="1"/>
    </xf>
    <xf numFmtId="0" fontId="37" fillId="43" borderId="0" xfId="0" applyFont="1" applyFill="1" applyAlignment="1" applyProtection="1">
      <alignment horizontal="center" vertical="center"/>
      <protection hidden="1"/>
    </xf>
    <xf numFmtId="3" fontId="37" fillId="38" borderId="0" xfId="0" applyNumberFormat="1" applyFont="1" applyFill="1" applyAlignment="1" applyProtection="1">
      <alignment vertical="center"/>
      <protection hidden="1"/>
    </xf>
    <xf numFmtId="0" fontId="37" fillId="38" borderId="0" xfId="0" applyFont="1" applyFill="1" applyAlignment="1" applyProtection="1">
      <alignment horizontal="center" vertical="center"/>
      <protection hidden="1"/>
    </xf>
    <xf numFmtId="3" fontId="37" fillId="40" borderId="0" xfId="0" applyNumberFormat="1" applyFont="1" applyFill="1" applyAlignment="1" applyProtection="1">
      <alignment vertical="center"/>
      <protection hidden="1"/>
    </xf>
    <xf numFmtId="0" fontId="37" fillId="40" borderId="0" xfId="0" applyFont="1" applyFill="1" applyAlignment="1" applyProtection="1">
      <alignment horizontal="center" vertical="center"/>
      <protection hidden="1"/>
    </xf>
    <xf numFmtId="0" fontId="23" fillId="34" borderId="0" xfId="0" applyFont="1" applyFill="1" applyAlignment="1" applyProtection="1">
      <alignment horizontal="right"/>
      <protection hidden="1"/>
    </xf>
    <xf numFmtId="0" fontId="29" fillId="33" borderId="11" xfId="0" applyFont="1" applyFill="1" applyBorder="1" applyAlignment="1" applyProtection="1">
      <alignment horizontal="center" vertical="center"/>
      <protection locked="0" hidden="1"/>
    </xf>
    <xf numFmtId="164" fontId="29" fillId="33" borderId="11" xfId="0" applyNumberFormat="1" applyFont="1" applyFill="1" applyBorder="1" applyAlignment="1" applyProtection="1">
      <alignment horizontal="center" vertical="center"/>
      <protection locked="0" hidden="1"/>
    </xf>
    <xf numFmtId="0" fontId="24" fillId="33" borderId="42" xfId="0" applyFont="1" applyFill="1" applyBorder="1" applyAlignment="1" applyProtection="1">
      <alignment horizontal="center" vertical="center"/>
      <protection hidden="1"/>
    </xf>
    <xf numFmtId="0" fontId="39" fillId="55" borderId="31" xfId="42" applyFont="1" applyFill="1" applyBorder="1" applyAlignment="1" applyProtection="1">
      <alignment horizontal="center" vertical="center" wrapText="1"/>
      <protection hidden="1"/>
    </xf>
    <xf numFmtId="0" fontId="39" fillId="55" borderId="35" xfId="42" applyFont="1" applyFill="1" applyBorder="1" applyAlignment="1" applyProtection="1">
      <alignment horizontal="center" vertical="center" wrapText="1"/>
      <protection hidden="1"/>
    </xf>
    <xf numFmtId="164" fontId="24" fillId="54" borderId="10" xfId="0" applyNumberFormat="1" applyFont="1" applyFill="1" applyBorder="1" applyAlignment="1" applyProtection="1">
      <alignment horizontal="center" vertical="center"/>
      <protection hidden="1"/>
    </xf>
    <xf numFmtId="164" fontId="23" fillId="56" borderId="33" xfId="0" applyNumberFormat="1" applyFont="1" applyFill="1" applyBorder="1" applyAlignment="1" applyProtection="1">
      <alignment horizontal="center" vertical="center"/>
      <protection hidden="1"/>
    </xf>
    <xf numFmtId="3" fontId="23" fillId="56" borderId="33" xfId="0" applyNumberFormat="1" applyFont="1" applyFill="1" applyBorder="1" applyAlignment="1" applyProtection="1">
      <alignment horizontal="center" vertical="center"/>
      <protection hidden="1"/>
    </xf>
    <xf numFmtId="164" fontId="24" fillId="41" borderId="32" xfId="0" applyNumberFormat="1" applyFont="1" applyFill="1" applyBorder="1" applyAlignment="1" applyProtection="1">
      <alignment horizontal="center" vertical="center"/>
      <protection hidden="1"/>
    </xf>
    <xf numFmtId="164" fontId="24" fillId="46" borderId="32" xfId="0" applyNumberFormat="1" applyFont="1" applyFill="1" applyBorder="1" applyAlignment="1" applyProtection="1">
      <alignment horizontal="center" vertical="center"/>
      <protection hidden="1"/>
    </xf>
    <xf numFmtId="164" fontId="24" fillId="37" borderId="32" xfId="0" applyNumberFormat="1" applyFont="1" applyFill="1" applyBorder="1" applyAlignment="1" applyProtection="1">
      <alignment horizontal="center" vertical="center"/>
      <protection hidden="1"/>
    </xf>
    <xf numFmtId="164" fontId="24" fillId="44" borderId="32" xfId="0" applyNumberFormat="1" applyFont="1" applyFill="1" applyBorder="1" applyAlignment="1" applyProtection="1">
      <alignment horizontal="center" vertical="center"/>
      <protection hidden="1"/>
    </xf>
    <xf numFmtId="164" fontId="24" fillId="45" borderId="32" xfId="0" applyNumberFormat="1" applyFont="1" applyFill="1" applyBorder="1" applyAlignment="1" applyProtection="1">
      <alignment horizontal="center" vertical="center"/>
      <protection hidden="1"/>
    </xf>
    <xf numFmtId="0" fontId="34" fillId="34" borderId="0" xfId="0" applyFont="1" applyFill="1" applyAlignment="1" applyProtection="1">
      <alignment horizontal="center" vertical="center"/>
      <protection hidden="1"/>
    </xf>
    <xf numFmtId="0" fontId="35" fillId="34" borderId="0" xfId="0" applyFont="1" applyFill="1" applyAlignment="1" applyProtection="1">
      <alignment horizontal="right"/>
      <protection hidden="1"/>
    </xf>
    <xf numFmtId="3" fontId="35" fillId="34" borderId="0" xfId="0" applyNumberFormat="1" applyFont="1" applyFill="1" applyProtection="1">
      <protection hidden="1"/>
    </xf>
    <xf numFmtId="0" fontId="41" fillId="42" borderId="0" xfId="0" applyFont="1" applyFill="1" applyAlignment="1" applyProtection="1">
      <alignment horizontal="center" vertical="center"/>
      <protection hidden="1"/>
    </xf>
    <xf numFmtId="3" fontId="41" fillId="43" borderId="0" xfId="0" applyNumberFormat="1" applyFont="1" applyFill="1" applyAlignment="1" applyProtection="1">
      <alignment vertical="center"/>
      <protection hidden="1"/>
    </xf>
    <xf numFmtId="0" fontId="30" fillId="36" borderId="0" xfId="0" applyFont="1" applyFill="1" applyProtection="1">
      <protection hidden="1"/>
    </xf>
    <xf numFmtId="0" fontId="35" fillId="36" borderId="0" xfId="0" applyFont="1" applyFill="1" applyAlignment="1" applyProtection="1">
      <alignment horizontal="center" vertical="center"/>
      <protection hidden="1"/>
    </xf>
    <xf numFmtId="3" fontId="37" fillId="42" borderId="22" xfId="0" applyNumberFormat="1" applyFont="1" applyFill="1" applyBorder="1" applyAlignment="1" applyProtection="1">
      <alignment vertical="center"/>
      <protection hidden="1"/>
    </xf>
    <xf numFmtId="0" fontId="30" fillId="42" borderId="0" xfId="0" applyFont="1" applyFill="1" applyProtection="1">
      <protection hidden="1"/>
    </xf>
    <xf numFmtId="0" fontId="30" fillId="39" borderId="0" xfId="0" applyFont="1" applyFill="1" applyProtection="1">
      <protection hidden="1"/>
    </xf>
    <xf numFmtId="0" fontId="30" fillId="43" borderId="0" xfId="0" applyFont="1" applyFill="1" applyProtection="1">
      <protection hidden="1"/>
    </xf>
    <xf numFmtId="3" fontId="37" fillId="38" borderId="22" xfId="0" applyNumberFormat="1" applyFont="1" applyFill="1" applyBorder="1" applyAlignment="1" applyProtection="1">
      <alignment vertical="center"/>
      <protection hidden="1"/>
    </xf>
    <xf numFmtId="0" fontId="30" fillId="38" borderId="0" xfId="0" applyFont="1" applyFill="1" applyProtection="1">
      <protection hidden="1"/>
    </xf>
    <xf numFmtId="3" fontId="37" fillId="40" borderId="22" xfId="0" applyNumberFormat="1" applyFont="1" applyFill="1" applyBorder="1" applyAlignment="1" applyProtection="1">
      <alignment vertical="center"/>
      <protection hidden="1"/>
    </xf>
    <xf numFmtId="0" fontId="30" fillId="40" borderId="0" xfId="0" applyFont="1" applyFill="1" applyProtection="1">
      <protection hidden="1"/>
    </xf>
    <xf numFmtId="3" fontId="37" fillId="36" borderId="22" xfId="0" applyNumberFormat="1" applyFont="1" applyFill="1" applyBorder="1" applyAlignment="1" applyProtection="1">
      <alignment vertical="center"/>
      <protection hidden="1"/>
    </xf>
    <xf numFmtId="3" fontId="37" fillId="36" borderId="0" xfId="0" applyNumberFormat="1" applyFont="1" applyFill="1" applyAlignment="1" applyProtection="1">
      <alignment vertical="top"/>
      <protection hidden="1"/>
    </xf>
    <xf numFmtId="3" fontId="37" fillId="53" borderId="22" xfId="0" applyNumberFormat="1" applyFont="1" applyFill="1" applyBorder="1" applyAlignment="1" applyProtection="1">
      <alignment vertical="center"/>
      <protection hidden="1"/>
    </xf>
    <xf numFmtId="0" fontId="29" fillId="33" borderId="33" xfId="0" applyFont="1" applyFill="1" applyBorder="1" applyAlignment="1" applyProtection="1">
      <alignment horizontal="center" vertical="center"/>
      <protection locked="0"/>
    </xf>
    <xf numFmtId="3" fontId="29" fillId="38" borderId="38" xfId="0" applyNumberFormat="1" applyFont="1" applyFill="1" applyBorder="1" applyAlignment="1" applyProtection="1">
      <alignment horizontal="center" vertical="center"/>
      <protection hidden="1"/>
    </xf>
    <xf numFmtId="0" fontId="29" fillId="33" borderId="10" xfId="0" applyFont="1" applyFill="1" applyBorder="1" applyAlignment="1" applyProtection="1">
      <alignment horizontal="center" vertical="center"/>
      <protection locked="0"/>
    </xf>
    <xf numFmtId="0" fontId="28" fillId="41" borderId="17" xfId="0" applyFont="1" applyFill="1" applyBorder="1" applyAlignment="1" applyProtection="1">
      <alignment vertical="center"/>
      <protection hidden="1"/>
    </xf>
    <xf numFmtId="0" fontId="28" fillId="41" borderId="32" xfId="0" applyFont="1" applyFill="1" applyBorder="1" applyAlignment="1" applyProtection="1">
      <alignment vertical="center"/>
      <protection hidden="1"/>
    </xf>
    <xf numFmtId="0" fontId="28" fillId="35" borderId="17" xfId="0" applyFont="1" applyFill="1" applyBorder="1" applyAlignment="1" applyProtection="1">
      <alignment vertical="center"/>
      <protection hidden="1"/>
    </xf>
    <xf numFmtId="0" fontId="28" fillId="35" borderId="32" xfId="0" applyFont="1" applyFill="1" applyBorder="1" applyAlignment="1" applyProtection="1">
      <alignment vertical="center"/>
      <protection hidden="1"/>
    </xf>
    <xf numFmtId="0" fontId="28" fillId="46" borderId="17" xfId="0" applyFont="1" applyFill="1" applyBorder="1" applyAlignment="1" applyProtection="1">
      <alignment vertical="center"/>
      <protection hidden="1"/>
    </xf>
    <xf numFmtId="0" fontId="28" fillId="46" borderId="32" xfId="0" applyFont="1" applyFill="1" applyBorder="1" applyAlignment="1" applyProtection="1">
      <alignment vertical="center"/>
      <protection hidden="1"/>
    </xf>
    <xf numFmtId="0" fontId="28" fillId="37" borderId="17" xfId="0" applyFont="1" applyFill="1" applyBorder="1" applyAlignment="1" applyProtection="1">
      <alignment vertical="center"/>
      <protection hidden="1"/>
    </xf>
    <xf numFmtId="0" fontId="28" fillId="37" borderId="32" xfId="0" applyFont="1" applyFill="1" applyBorder="1" applyAlignment="1" applyProtection="1">
      <alignment vertical="center"/>
      <protection hidden="1"/>
    </xf>
    <xf numFmtId="0" fontId="28" fillId="44" borderId="17" xfId="0" applyFont="1" applyFill="1" applyBorder="1" applyAlignment="1" applyProtection="1">
      <alignment vertical="center"/>
      <protection hidden="1"/>
    </xf>
    <xf numFmtId="0" fontId="28" fillId="44" borderId="32" xfId="0" applyFont="1" applyFill="1" applyBorder="1" applyAlignment="1" applyProtection="1">
      <alignment vertical="center"/>
      <protection hidden="1"/>
    </xf>
    <xf numFmtId="0" fontId="28" fillId="45" borderId="17" xfId="0" applyFont="1" applyFill="1" applyBorder="1" applyAlignment="1" applyProtection="1">
      <alignment vertical="center"/>
      <protection hidden="1"/>
    </xf>
    <xf numFmtId="0" fontId="28" fillId="45" borderId="32" xfId="0" applyFont="1" applyFill="1" applyBorder="1" applyAlignment="1" applyProtection="1">
      <alignment vertical="center"/>
      <protection hidden="1"/>
    </xf>
    <xf numFmtId="0" fontId="23" fillId="34" borderId="0" xfId="0" applyFont="1" applyFill="1" applyAlignment="1" applyProtection="1">
      <alignment horizontal="center" vertical="center" wrapText="1"/>
      <protection hidden="1"/>
    </xf>
    <xf numFmtId="164" fontId="24" fillId="46" borderId="32" xfId="0" applyNumberFormat="1" applyFont="1" applyFill="1" applyBorder="1" applyAlignment="1" applyProtection="1">
      <alignment vertical="center"/>
      <protection hidden="1"/>
    </xf>
    <xf numFmtId="164" fontId="24" fillId="41" borderId="32" xfId="0" applyNumberFormat="1" applyFont="1" applyFill="1" applyBorder="1" applyAlignment="1" applyProtection="1">
      <alignment vertical="center"/>
      <protection hidden="1"/>
    </xf>
    <xf numFmtId="164" fontId="24" fillId="37" borderId="32" xfId="0" applyNumberFormat="1" applyFont="1" applyFill="1" applyBorder="1" applyAlignment="1" applyProtection="1">
      <alignment vertical="center"/>
      <protection hidden="1"/>
    </xf>
    <xf numFmtId="164" fontId="24" fillId="44" borderId="32" xfId="0" applyNumberFormat="1" applyFont="1" applyFill="1" applyBorder="1" applyAlignment="1" applyProtection="1">
      <alignment vertical="center"/>
      <protection hidden="1"/>
    </xf>
    <xf numFmtId="164" fontId="24" fillId="45" borderId="32" xfId="0" applyNumberFormat="1" applyFont="1" applyFill="1" applyBorder="1" applyAlignment="1" applyProtection="1">
      <alignment vertical="center"/>
      <protection hidden="1"/>
    </xf>
    <xf numFmtId="0" fontId="29" fillId="33" borderId="39" xfId="0" applyFont="1" applyFill="1" applyBorder="1" applyAlignment="1" applyProtection="1">
      <alignment horizontal="center" vertical="center"/>
      <protection locked="0"/>
    </xf>
    <xf numFmtId="0" fontId="29" fillId="33" borderId="38" xfId="0" applyFont="1" applyFill="1" applyBorder="1" applyAlignment="1" applyProtection="1">
      <alignment horizontal="center" vertical="center"/>
      <protection locked="0"/>
    </xf>
    <xf numFmtId="0" fontId="29" fillId="40" borderId="33" xfId="0" applyFont="1" applyFill="1" applyBorder="1" applyAlignment="1" applyProtection="1">
      <alignment horizontal="center" vertical="center"/>
      <protection hidden="1"/>
    </xf>
    <xf numFmtId="0" fontId="29" fillId="40" borderId="34" xfId="0" applyFont="1" applyFill="1" applyBorder="1" applyAlignment="1" applyProtection="1">
      <alignment horizontal="center" vertical="center"/>
      <protection hidden="1"/>
    </xf>
    <xf numFmtId="0" fontId="23" fillId="0" borderId="33" xfId="0" applyFont="1" applyBorder="1" applyAlignment="1" applyProtection="1">
      <alignment horizontal="left" vertical="top" wrapText="1"/>
      <protection locked="0"/>
    </xf>
    <xf numFmtId="0" fontId="23" fillId="0" borderId="34" xfId="0" applyFont="1" applyBorder="1" applyAlignment="1" applyProtection="1">
      <alignment horizontal="left" vertical="top" wrapText="1"/>
      <protection locked="0"/>
    </xf>
    <xf numFmtId="0" fontId="23" fillId="0" borderId="44" xfId="0" applyFont="1" applyBorder="1" applyAlignment="1" applyProtection="1">
      <alignment horizontal="left" vertical="top" wrapText="1"/>
      <protection locked="0"/>
    </xf>
    <xf numFmtId="0" fontId="42" fillId="34" borderId="0" xfId="0" applyFont="1" applyFill="1" applyProtection="1">
      <protection hidden="1"/>
    </xf>
    <xf numFmtId="0" fontId="42" fillId="34" borderId="0" xfId="0" applyFont="1" applyFill="1" applyAlignment="1" applyProtection="1">
      <alignment vertical="center"/>
      <protection hidden="1"/>
    </xf>
    <xf numFmtId="0" fontId="31" fillId="34" borderId="0" xfId="0" applyFont="1" applyFill="1" applyAlignment="1" applyProtection="1">
      <alignment horizontal="left" vertical="center"/>
      <protection hidden="1"/>
    </xf>
    <xf numFmtId="0" fontId="43" fillId="34" borderId="0" xfId="0" applyFont="1" applyFill="1" applyAlignment="1" applyProtection="1">
      <alignment horizontal="left" vertical="center"/>
      <protection hidden="1"/>
    </xf>
    <xf numFmtId="164" fontId="24" fillId="35" borderId="32" xfId="0" applyNumberFormat="1" applyFont="1" applyFill="1" applyBorder="1" applyAlignment="1" applyProtection="1">
      <alignment horizontal="center" vertical="center"/>
      <protection hidden="1"/>
    </xf>
    <xf numFmtId="0" fontId="30" fillId="33" borderId="0" xfId="0" applyFont="1" applyFill="1" applyProtection="1">
      <protection hidden="1"/>
    </xf>
    <xf numFmtId="0" fontId="44" fillId="34" borderId="0" xfId="51" applyFont="1" applyFill="1" applyBorder="1" applyProtection="1">
      <protection hidden="1"/>
    </xf>
    <xf numFmtId="3" fontId="30" fillId="47" borderId="0" xfId="0" applyNumberFormat="1" applyFont="1" applyFill="1" applyAlignment="1">
      <alignment horizontal="center" vertical="center"/>
    </xf>
    <xf numFmtId="3" fontId="30" fillId="42" borderId="0" xfId="0" applyNumberFormat="1" applyFont="1" applyFill="1" applyAlignment="1">
      <alignment horizontal="center" vertical="center"/>
    </xf>
    <xf numFmtId="3" fontId="30" fillId="45" borderId="0" xfId="0" applyNumberFormat="1" applyFont="1" applyFill="1" applyAlignment="1">
      <alignment horizontal="center" vertical="center"/>
    </xf>
    <xf numFmtId="0" fontId="23" fillId="34" borderId="0" xfId="0" applyFont="1" applyFill="1" applyAlignment="1" applyProtection="1">
      <alignment horizontal="center" vertical="center"/>
      <protection hidden="1"/>
    </xf>
    <xf numFmtId="0" fontId="23" fillId="40" borderId="22" xfId="0" applyFont="1" applyFill="1" applyBorder="1" applyAlignment="1" applyProtection="1">
      <alignment horizontal="center" vertical="center"/>
      <protection hidden="1"/>
    </xf>
    <xf numFmtId="0" fontId="30" fillId="40" borderId="0" xfId="0" applyFont="1" applyFill="1" applyAlignment="1" applyProtection="1">
      <alignment horizontal="center" vertical="center"/>
      <protection hidden="1"/>
    </xf>
    <xf numFmtId="0" fontId="27" fillId="40" borderId="0" xfId="0" applyFont="1" applyFill="1" applyAlignment="1" applyProtection="1">
      <alignment horizontal="center" vertical="center"/>
      <protection hidden="1"/>
    </xf>
    <xf numFmtId="0" fontId="28" fillId="41" borderId="32" xfId="0" applyFont="1" applyFill="1" applyBorder="1" applyAlignment="1" applyProtection="1">
      <alignment horizontal="center" vertical="center"/>
      <protection hidden="1"/>
    </xf>
    <xf numFmtId="0" fontId="35" fillId="52" borderId="22" xfId="0" applyFont="1" applyFill="1" applyBorder="1" applyAlignment="1" applyProtection="1">
      <alignment horizontal="center" vertical="center"/>
      <protection hidden="1"/>
    </xf>
    <xf numFmtId="0" fontId="35" fillId="34" borderId="0" xfId="0" applyFont="1" applyFill="1" applyAlignment="1" applyProtection="1">
      <alignment horizontal="center" vertical="center"/>
      <protection hidden="1"/>
    </xf>
    <xf numFmtId="0" fontId="27" fillId="38" borderId="0" xfId="0" applyFont="1" applyFill="1" applyAlignment="1" applyProtection="1">
      <alignment horizontal="center" vertical="center"/>
      <protection hidden="1"/>
    </xf>
    <xf numFmtId="0" fontId="28" fillId="35" borderId="32" xfId="0" applyFont="1" applyFill="1" applyBorder="1" applyAlignment="1" applyProtection="1">
      <alignment horizontal="center" vertical="center"/>
      <protection hidden="1"/>
    </xf>
    <xf numFmtId="0" fontId="23" fillId="38" borderId="22" xfId="0" applyFont="1" applyFill="1" applyBorder="1" applyAlignment="1" applyProtection="1">
      <alignment horizontal="center" vertical="center"/>
      <protection hidden="1"/>
    </xf>
    <xf numFmtId="0" fontId="30" fillId="38" borderId="0" xfId="0" applyFont="1" applyFill="1" applyAlignment="1" applyProtection="1">
      <alignment horizontal="center" vertical="center"/>
      <protection hidden="1"/>
    </xf>
    <xf numFmtId="0" fontId="23" fillId="43" borderId="22" xfId="0" applyFont="1" applyFill="1" applyBorder="1" applyAlignment="1" applyProtection="1">
      <alignment horizontal="center" vertical="center"/>
      <protection hidden="1"/>
    </xf>
    <xf numFmtId="0" fontId="30" fillId="43" borderId="0" xfId="0" applyFont="1" applyFill="1" applyAlignment="1" applyProtection="1">
      <alignment horizontal="center" vertical="center"/>
      <protection hidden="1"/>
    </xf>
    <xf numFmtId="0" fontId="27" fillId="43" borderId="0" xfId="0" applyFont="1" applyFill="1" applyAlignment="1" applyProtection="1">
      <alignment horizontal="center" vertical="center"/>
      <protection hidden="1"/>
    </xf>
    <xf numFmtId="0" fontId="28" fillId="46" borderId="32" xfId="0" applyFont="1" applyFill="1" applyBorder="1" applyAlignment="1" applyProtection="1">
      <alignment horizontal="center" vertical="center"/>
      <protection hidden="1"/>
    </xf>
    <xf numFmtId="0" fontId="23" fillId="39" borderId="22" xfId="0" applyFont="1" applyFill="1" applyBorder="1" applyAlignment="1" applyProtection="1">
      <alignment horizontal="center" vertical="center"/>
      <protection hidden="1"/>
    </xf>
    <xf numFmtId="0" fontId="30" fillId="39" borderId="0" xfId="0" applyFont="1" applyFill="1" applyAlignment="1" applyProtection="1">
      <alignment horizontal="center" vertical="center"/>
      <protection hidden="1"/>
    </xf>
    <xf numFmtId="0" fontId="27" fillId="39" borderId="0" xfId="0" applyFont="1" applyFill="1" applyAlignment="1" applyProtection="1">
      <alignment horizontal="center" vertical="center"/>
      <protection hidden="1"/>
    </xf>
    <xf numFmtId="0" fontId="28" fillId="37" borderId="32" xfId="0" applyFont="1" applyFill="1" applyBorder="1" applyAlignment="1" applyProtection="1">
      <alignment horizontal="center" vertical="center"/>
      <protection hidden="1"/>
    </xf>
    <xf numFmtId="0" fontId="23" fillId="42" borderId="22" xfId="0" applyFont="1" applyFill="1" applyBorder="1" applyAlignment="1" applyProtection="1">
      <alignment horizontal="center" vertical="center"/>
      <protection hidden="1"/>
    </xf>
    <xf numFmtId="0" fontId="30" fillId="42" borderId="0" xfId="0" applyFont="1" applyFill="1" applyAlignment="1" applyProtection="1">
      <alignment horizontal="center" vertical="center"/>
      <protection hidden="1"/>
    </xf>
    <xf numFmtId="0" fontId="27" fillId="42" borderId="0" xfId="0" applyFont="1" applyFill="1" applyAlignment="1" applyProtection="1">
      <alignment horizontal="center" vertical="center"/>
      <protection hidden="1"/>
    </xf>
    <xf numFmtId="0" fontId="28" fillId="44" borderId="32" xfId="0" applyFont="1" applyFill="1" applyBorder="1" applyAlignment="1" applyProtection="1">
      <alignment horizontal="center" vertical="center"/>
      <protection hidden="1"/>
    </xf>
    <xf numFmtId="0" fontId="44" fillId="34" borderId="0" xfId="51" applyFont="1" applyFill="1" applyBorder="1" applyAlignment="1" applyProtection="1">
      <alignment horizontal="center" vertical="center"/>
      <protection hidden="1"/>
    </xf>
    <xf numFmtId="0" fontId="23" fillId="36" borderId="22" xfId="0" applyFont="1" applyFill="1" applyBorder="1" applyAlignment="1" applyProtection="1">
      <alignment horizontal="center" vertical="center"/>
      <protection hidden="1"/>
    </xf>
    <xf numFmtId="0" fontId="30" fillId="36" borderId="0" xfId="0" applyFont="1" applyFill="1" applyAlignment="1" applyProtection="1">
      <alignment horizontal="center" vertical="center"/>
      <protection hidden="1"/>
    </xf>
    <xf numFmtId="0" fontId="27" fillId="36" borderId="0" xfId="0" applyFont="1" applyFill="1" applyAlignment="1" applyProtection="1">
      <alignment horizontal="center" vertical="center"/>
      <protection hidden="1"/>
    </xf>
    <xf numFmtId="0" fontId="28" fillId="45" borderId="32" xfId="0" applyFont="1" applyFill="1" applyBorder="1" applyAlignment="1" applyProtection="1">
      <alignment horizontal="center" vertical="center"/>
      <protection hidden="1"/>
    </xf>
    <xf numFmtId="0" fontId="30" fillId="57" borderId="22" xfId="0" applyFont="1" applyFill="1" applyBorder="1" applyProtection="1">
      <protection hidden="1"/>
    </xf>
    <xf numFmtId="0" fontId="30" fillId="57" borderId="20" xfId="0" applyFont="1" applyFill="1" applyBorder="1" applyProtection="1">
      <protection hidden="1"/>
    </xf>
    <xf numFmtId="165" fontId="29" fillId="33" borderId="37" xfId="0" applyNumberFormat="1" applyFont="1" applyFill="1" applyBorder="1" applyAlignment="1" applyProtection="1">
      <alignment horizontal="center" vertical="center"/>
      <protection locked="0"/>
    </xf>
    <xf numFmtId="165" fontId="29" fillId="33" borderId="10" xfId="0" applyNumberFormat="1" applyFont="1" applyFill="1" applyBorder="1" applyAlignment="1" applyProtection="1">
      <alignment horizontal="center" vertical="center"/>
      <protection locked="0"/>
    </xf>
    <xf numFmtId="0" fontId="31" fillId="38" borderId="45" xfId="0" applyFont="1" applyFill="1" applyBorder="1" applyAlignment="1" applyProtection="1">
      <alignment horizontal="center" vertical="center"/>
      <protection hidden="1"/>
    </xf>
    <xf numFmtId="0" fontId="31" fillId="39" borderId="45" xfId="0" applyFont="1" applyFill="1" applyBorder="1" applyAlignment="1" applyProtection="1">
      <alignment horizontal="center" vertical="center"/>
      <protection hidden="1"/>
    </xf>
    <xf numFmtId="164" fontId="24" fillId="35" borderId="32" xfId="0" applyNumberFormat="1" applyFont="1" applyFill="1" applyBorder="1" applyAlignment="1" applyProtection="1">
      <alignment horizontal="left" vertical="center"/>
      <protection hidden="1"/>
    </xf>
    <xf numFmtId="0" fontId="31" fillId="42" borderId="45" xfId="0" applyFont="1" applyFill="1" applyBorder="1" applyAlignment="1" applyProtection="1">
      <alignment horizontal="center" vertical="center"/>
      <protection hidden="1"/>
    </xf>
    <xf numFmtId="0" fontId="31" fillId="36" borderId="45" xfId="0" applyFont="1" applyFill="1" applyBorder="1" applyAlignment="1" applyProtection="1">
      <alignment horizontal="center" vertical="center"/>
      <protection hidden="1"/>
    </xf>
    <xf numFmtId="0" fontId="24" fillId="53" borderId="46" xfId="0" applyFont="1" applyFill="1" applyBorder="1" applyAlignment="1" applyProtection="1">
      <alignment vertical="center"/>
      <protection hidden="1"/>
    </xf>
    <xf numFmtId="0" fontId="40" fillId="53" borderId="47" xfId="0" applyFont="1" applyFill="1" applyBorder="1" applyAlignment="1" applyProtection="1">
      <alignment vertical="center"/>
      <protection hidden="1"/>
    </xf>
    <xf numFmtId="164" fontId="24" fillId="53" borderId="25" xfId="0" applyNumberFormat="1" applyFont="1" applyFill="1" applyBorder="1" applyAlignment="1" applyProtection="1">
      <alignment vertical="center"/>
      <protection hidden="1"/>
    </xf>
    <xf numFmtId="3" fontId="23" fillId="34" borderId="0" xfId="0" applyNumberFormat="1" applyFont="1" applyFill="1" applyAlignment="1" applyProtection="1">
      <alignment vertical="center"/>
      <protection hidden="1"/>
    </xf>
    <xf numFmtId="0" fontId="40" fillId="53" borderId="48" xfId="0" applyFont="1" applyFill="1" applyBorder="1" applyAlignment="1" applyProtection="1">
      <alignment vertical="center"/>
      <protection hidden="1"/>
    </xf>
    <xf numFmtId="164" fontId="24" fillId="53" borderId="49" xfId="0" applyNumberFormat="1" applyFont="1" applyFill="1" applyBorder="1" applyAlignment="1" applyProtection="1">
      <alignment vertical="center"/>
      <protection hidden="1"/>
    </xf>
    <xf numFmtId="164" fontId="24" fillId="41" borderId="17" xfId="0" applyNumberFormat="1" applyFont="1" applyFill="1" applyBorder="1" applyAlignment="1" applyProtection="1">
      <alignment horizontal="center" vertical="center"/>
      <protection hidden="1"/>
    </xf>
    <xf numFmtId="0" fontId="29" fillId="33" borderId="34" xfId="0" applyFont="1" applyFill="1" applyBorder="1" applyAlignment="1" applyProtection="1">
      <alignment horizontal="center" vertical="center"/>
      <protection locked="0"/>
    </xf>
    <xf numFmtId="0" fontId="44" fillId="34" borderId="0" xfId="51" applyFont="1" applyFill="1" applyBorder="1" applyAlignment="1" applyProtection="1">
      <alignment vertical="center"/>
      <protection hidden="1"/>
    </xf>
    <xf numFmtId="0" fontId="24" fillId="53" borderId="50" xfId="0" applyFont="1" applyFill="1" applyBorder="1" applyAlignment="1" applyProtection="1">
      <alignment vertical="center"/>
      <protection hidden="1"/>
    </xf>
    <xf numFmtId="0" fontId="24" fillId="53" borderId="51" xfId="0" applyFont="1" applyFill="1" applyBorder="1" applyAlignment="1" applyProtection="1">
      <alignment vertical="center"/>
      <protection hidden="1"/>
    </xf>
    <xf numFmtId="0" fontId="40" fillId="53" borderId="11" xfId="0" applyFont="1" applyFill="1" applyBorder="1" applyAlignment="1" applyProtection="1">
      <alignment vertical="center"/>
      <protection hidden="1"/>
    </xf>
    <xf numFmtId="164" fontId="24" fillId="53" borderId="28" xfId="0" applyNumberFormat="1" applyFont="1" applyFill="1" applyBorder="1" applyAlignment="1" applyProtection="1">
      <alignment vertical="center"/>
      <protection hidden="1"/>
    </xf>
    <xf numFmtId="0" fontId="38" fillId="57" borderId="0" xfId="0" applyFont="1" applyFill="1" applyAlignment="1" applyProtection="1">
      <alignment vertical="center"/>
      <protection hidden="1"/>
    </xf>
    <xf numFmtId="0" fontId="23" fillId="57" borderId="23" xfId="0" applyFont="1" applyFill="1" applyBorder="1" applyProtection="1">
      <protection hidden="1"/>
    </xf>
    <xf numFmtId="0" fontId="23" fillId="57" borderId="27" xfId="0" applyFont="1" applyFill="1" applyBorder="1" applyProtection="1">
      <protection hidden="1"/>
    </xf>
    <xf numFmtId="0" fontId="23" fillId="57" borderId="30" xfId="0" applyFont="1" applyFill="1" applyBorder="1" applyProtection="1">
      <protection hidden="1"/>
    </xf>
    <xf numFmtId="0" fontId="38" fillId="57" borderId="0" xfId="0" applyFont="1" applyFill="1" applyAlignment="1" applyProtection="1">
      <alignment horizontal="center" vertical="center"/>
      <protection hidden="1"/>
    </xf>
    <xf numFmtId="0" fontId="38" fillId="57" borderId="15" xfId="0" applyFont="1" applyFill="1" applyBorder="1" applyAlignment="1" applyProtection="1">
      <alignment vertical="center"/>
      <protection hidden="1"/>
    </xf>
    <xf numFmtId="0" fontId="47" fillId="57" borderId="22" xfId="0" applyFont="1" applyFill="1" applyBorder="1" applyProtection="1">
      <protection hidden="1"/>
    </xf>
    <xf numFmtId="0" fontId="48" fillId="57" borderId="22" xfId="0" applyFont="1" applyFill="1" applyBorder="1" applyProtection="1">
      <protection hidden="1"/>
    </xf>
    <xf numFmtId="0" fontId="48" fillId="57" borderId="23" xfId="0" applyFont="1" applyFill="1" applyBorder="1" applyProtection="1">
      <protection hidden="1"/>
    </xf>
    <xf numFmtId="0" fontId="29" fillId="33" borderId="11" xfId="0" applyFont="1" applyFill="1" applyBorder="1" applyAlignment="1" applyProtection="1">
      <alignment horizontal="center" vertical="center" wrapText="1"/>
      <protection locked="0"/>
    </xf>
    <xf numFmtId="0" fontId="28" fillId="41" borderId="20" xfId="0" applyFont="1" applyFill="1" applyBorder="1" applyAlignment="1" applyProtection="1">
      <alignment horizontal="center" vertical="center"/>
      <protection hidden="1"/>
    </xf>
    <xf numFmtId="3" fontId="30" fillId="40" borderId="11" xfId="0" applyNumberFormat="1" applyFont="1" applyFill="1" applyBorder="1" applyAlignment="1">
      <alignment horizontal="center" vertical="center"/>
    </xf>
    <xf numFmtId="3" fontId="30" fillId="38" borderId="11" xfId="0" applyNumberFormat="1" applyFont="1" applyFill="1" applyBorder="1" applyAlignment="1">
      <alignment horizontal="center" vertical="center"/>
    </xf>
    <xf numFmtId="3" fontId="30" fillId="43" borderId="11" xfId="0" applyNumberFormat="1" applyFont="1" applyFill="1" applyBorder="1" applyAlignment="1">
      <alignment horizontal="center" vertical="center"/>
    </xf>
    <xf numFmtId="3" fontId="30" fillId="39" borderId="11" xfId="0" applyNumberFormat="1" applyFont="1" applyFill="1" applyBorder="1" applyAlignment="1">
      <alignment horizontal="center" vertical="center"/>
    </xf>
    <xf numFmtId="3" fontId="30" fillId="42" borderId="11" xfId="0" applyNumberFormat="1" applyFont="1" applyFill="1" applyBorder="1" applyAlignment="1">
      <alignment horizontal="center" vertical="center"/>
    </xf>
    <xf numFmtId="3" fontId="30" fillId="36" borderId="11" xfId="0" applyNumberFormat="1" applyFont="1" applyFill="1" applyBorder="1" applyAlignment="1">
      <alignment horizontal="center" vertical="center"/>
    </xf>
    <xf numFmtId="0" fontId="35" fillId="52" borderId="0" xfId="0" applyFont="1" applyFill="1" applyAlignment="1" applyProtection="1">
      <alignment horizontal="center" vertical="center"/>
      <protection hidden="1"/>
    </xf>
    <xf numFmtId="0" fontId="42" fillId="34" borderId="0" xfId="0" applyFont="1" applyFill="1" applyAlignment="1" applyProtection="1">
      <alignment horizontal="center" vertical="center"/>
      <protection hidden="1"/>
    </xf>
    <xf numFmtId="0" fontId="35" fillId="34" borderId="0" xfId="0" applyFont="1" applyFill="1" applyAlignment="1" applyProtection="1">
      <alignment horizontal="center"/>
      <protection hidden="1"/>
    </xf>
    <xf numFmtId="164" fontId="35" fillId="52" borderId="22" xfId="0" applyNumberFormat="1" applyFont="1" applyFill="1" applyBorder="1" applyAlignment="1" applyProtection="1">
      <alignment horizontal="center" vertical="center"/>
      <protection hidden="1"/>
    </xf>
    <xf numFmtId="164" fontId="35" fillId="52" borderId="0" xfId="0" applyNumberFormat="1" applyFont="1" applyFill="1" applyAlignment="1" applyProtection="1">
      <alignment horizontal="center" vertical="center"/>
      <protection hidden="1"/>
    </xf>
    <xf numFmtId="3" fontId="30" fillId="40" borderId="48" xfId="0" applyNumberFormat="1" applyFont="1" applyFill="1" applyBorder="1" applyAlignment="1">
      <alignment horizontal="center" vertical="center"/>
    </xf>
    <xf numFmtId="3" fontId="30" fillId="40" borderId="52" xfId="0" applyNumberFormat="1" applyFont="1" applyFill="1" applyBorder="1" applyAlignment="1">
      <alignment horizontal="center" vertical="center"/>
    </xf>
    <xf numFmtId="164" fontId="35" fillId="49" borderId="0" xfId="0" applyNumberFormat="1" applyFont="1" applyFill="1" applyAlignment="1" applyProtection="1">
      <alignment horizontal="center" vertical="center"/>
      <protection hidden="1"/>
    </xf>
    <xf numFmtId="3" fontId="35" fillId="49" borderId="14" xfId="0" applyNumberFormat="1" applyFont="1" applyFill="1" applyBorder="1" applyAlignment="1" applyProtection="1">
      <alignment horizontal="center" vertical="center"/>
      <protection hidden="1"/>
    </xf>
    <xf numFmtId="164" fontId="24" fillId="35" borderId="17" xfId="0" applyNumberFormat="1" applyFont="1" applyFill="1" applyBorder="1" applyAlignment="1" applyProtection="1">
      <alignment horizontal="center" vertical="center"/>
      <protection hidden="1"/>
    </xf>
    <xf numFmtId="0" fontId="35" fillId="53" borderId="0" xfId="0" applyFont="1" applyFill="1" applyAlignment="1" applyProtection="1">
      <alignment horizontal="center" vertical="center"/>
      <protection hidden="1"/>
    </xf>
    <xf numFmtId="164" fontId="35" fillId="50" borderId="0" xfId="0" applyNumberFormat="1" applyFont="1" applyFill="1" applyAlignment="1" applyProtection="1">
      <alignment horizontal="center" vertical="center"/>
      <protection hidden="1"/>
    </xf>
    <xf numFmtId="0" fontId="35" fillId="50" borderId="0" xfId="0" applyFont="1" applyFill="1" applyAlignment="1" applyProtection="1">
      <alignment horizontal="center" vertical="center"/>
      <protection hidden="1"/>
    </xf>
    <xf numFmtId="0" fontId="34" fillId="50" borderId="0" xfId="0" applyFont="1" applyFill="1" applyAlignment="1" applyProtection="1">
      <alignment horizontal="center" vertical="center"/>
      <protection hidden="1"/>
    </xf>
    <xf numFmtId="0" fontId="35" fillId="51" borderId="0" xfId="0" applyFont="1" applyFill="1" applyAlignment="1" applyProtection="1">
      <alignment horizontal="center" vertical="center"/>
      <protection hidden="1"/>
    </xf>
    <xf numFmtId="164" fontId="35" fillId="48" borderId="0" xfId="0" applyNumberFormat="1" applyFont="1" applyFill="1" applyAlignment="1" applyProtection="1">
      <alignment horizontal="center" vertical="center"/>
      <protection hidden="1"/>
    </xf>
    <xf numFmtId="0" fontId="34" fillId="48" borderId="0" xfId="0" applyFont="1" applyFill="1" applyAlignment="1" applyProtection="1">
      <alignment horizontal="center" vertical="center"/>
      <protection hidden="1"/>
    </xf>
    <xf numFmtId="164" fontId="24" fillId="46" borderId="17" xfId="0" applyNumberFormat="1" applyFont="1" applyFill="1" applyBorder="1" applyAlignment="1" applyProtection="1">
      <alignment horizontal="center" vertical="center"/>
      <protection hidden="1"/>
    </xf>
    <xf numFmtId="3" fontId="37" fillId="43" borderId="22" xfId="0" applyNumberFormat="1" applyFont="1" applyFill="1" applyBorder="1" applyAlignment="1" applyProtection="1">
      <alignment vertical="center"/>
      <protection hidden="1"/>
    </xf>
    <xf numFmtId="3" fontId="37" fillId="43" borderId="0" xfId="0" applyNumberFormat="1" applyFont="1" applyFill="1" applyAlignment="1" applyProtection="1">
      <alignment vertical="center"/>
      <protection hidden="1"/>
    </xf>
    <xf numFmtId="0" fontId="35" fillId="53" borderId="14" xfId="0" applyFont="1" applyFill="1" applyBorder="1" applyAlignment="1" applyProtection="1">
      <alignment horizontal="center" vertical="center"/>
      <protection hidden="1"/>
    </xf>
    <xf numFmtId="0" fontId="37" fillId="34" borderId="0" xfId="0" applyFont="1" applyFill="1" applyProtection="1">
      <protection hidden="1"/>
    </xf>
    <xf numFmtId="0" fontId="37" fillId="57" borderId="21" xfId="0" applyFont="1" applyFill="1" applyBorder="1" applyProtection="1">
      <protection hidden="1"/>
    </xf>
    <xf numFmtId="0" fontId="30" fillId="34" borderId="0" xfId="0" applyFont="1" applyFill="1" applyProtection="1">
      <protection hidden="1"/>
    </xf>
    <xf numFmtId="0" fontId="37" fillId="34" borderId="0" xfId="0" applyFont="1" applyFill="1" applyAlignment="1" applyProtection="1">
      <alignment vertical="center"/>
      <protection hidden="1"/>
    </xf>
    <xf numFmtId="0" fontId="37" fillId="57" borderId="26" xfId="0" applyFont="1" applyFill="1" applyBorder="1" applyAlignment="1" applyProtection="1">
      <alignment vertical="center"/>
      <protection hidden="1"/>
    </xf>
    <xf numFmtId="0" fontId="30" fillId="34" borderId="0" xfId="0" applyFont="1" applyFill="1" applyAlignment="1" applyProtection="1">
      <alignment vertical="center"/>
      <protection hidden="1"/>
    </xf>
    <xf numFmtId="0" fontId="37" fillId="57" borderId="26" xfId="0" applyFont="1" applyFill="1" applyBorder="1" applyProtection="1">
      <protection hidden="1"/>
    </xf>
    <xf numFmtId="0" fontId="37" fillId="57" borderId="24" xfId="0" applyFont="1" applyFill="1" applyBorder="1" applyProtection="1">
      <protection hidden="1"/>
    </xf>
    <xf numFmtId="0" fontId="47" fillId="34" borderId="0" xfId="0" applyFont="1" applyFill="1" applyProtection="1">
      <protection hidden="1"/>
    </xf>
    <xf numFmtId="0" fontId="47" fillId="57" borderId="21" xfId="0" applyFont="1" applyFill="1" applyBorder="1" applyProtection="1">
      <protection hidden="1"/>
    </xf>
    <xf numFmtId="0" fontId="49" fillId="34" borderId="0" xfId="0" applyFont="1" applyFill="1" applyAlignment="1" applyProtection="1">
      <alignment horizontal="center" vertical="center"/>
      <protection hidden="1"/>
    </xf>
    <xf numFmtId="0" fontId="49" fillId="57" borderId="26" xfId="0" applyFont="1" applyFill="1" applyBorder="1" applyAlignment="1" applyProtection="1">
      <alignment horizontal="center" vertical="center"/>
      <protection hidden="1"/>
    </xf>
    <xf numFmtId="0" fontId="49" fillId="57" borderId="0" xfId="0" applyFont="1" applyFill="1" applyAlignment="1" applyProtection="1">
      <alignment horizontal="center" vertical="center"/>
      <protection hidden="1"/>
    </xf>
    <xf numFmtId="0" fontId="49" fillId="57" borderId="27" xfId="0" applyFont="1" applyFill="1" applyBorder="1" applyAlignment="1" applyProtection="1">
      <alignment horizontal="center" vertical="center"/>
      <protection hidden="1"/>
    </xf>
    <xf numFmtId="0" fontId="30" fillId="57" borderId="26" xfId="0" applyFont="1" applyFill="1" applyBorder="1" applyProtection="1">
      <protection hidden="1"/>
    </xf>
    <xf numFmtId="0" fontId="47" fillId="57" borderId="0" xfId="0" applyFont="1" applyFill="1" applyProtection="1">
      <protection hidden="1"/>
    </xf>
    <xf numFmtId="0" fontId="30" fillId="57" borderId="0" xfId="0" applyFont="1" applyFill="1" applyProtection="1">
      <protection hidden="1"/>
    </xf>
    <xf numFmtId="0" fontId="30" fillId="57" borderId="27" xfId="0" applyFont="1" applyFill="1" applyBorder="1" applyProtection="1">
      <protection hidden="1"/>
    </xf>
    <xf numFmtId="0" fontId="30" fillId="47" borderId="11" xfId="0" applyFont="1" applyFill="1" applyBorder="1" applyAlignment="1" applyProtection="1">
      <alignment vertical="center"/>
      <protection hidden="1"/>
    </xf>
    <xf numFmtId="164" fontId="30" fillId="59" borderId="11" xfId="0" applyNumberFormat="1" applyFont="1" applyFill="1" applyBorder="1" applyAlignment="1" applyProtection="1">
      <alignment horizontal="center" vertical="center"/>
      <protection hidden="1"/>
    </xf>
    <xf numFmtId="164" fontId="30" fillId="47" borderId="11" xfId="0" applyNumberFormat="1" applyFont="1" applyFill="1" applyBorder="1" applyAlignment="1" applyProtection="1">
      <alignment horizontal="center" vertical="center"/>
      <protection hidden="1"/>
    </xf>
    <xf numFmtId="0" fontId="30" fillId="55" borderId="11" xfId="0" applyFont="1" applyFill="1" applyBorder="1" applyAlignment="1" applyProtection="1">
      <alignment vertical="center"/>
      <protection hidden="1"/>
    </xf>
    <xf numFmtId="164" fontId="30" fillId="54" borderId="11" xfId="0" applyNumberFormat="1" applyFont="1" applyFill="1" applyBorder="1" applyAlignment="1" applyProtection="1">
      <alignment horizontal="center" vertical="center"/>
      <protection hidden="1"/>
    </xf>
    <xf numFmtId="0" fontId="30" fillId="57" borderId="24" xfId="0" applyFont="1" applyFill="1" applyBorder="1" applyProtection="1">
      <protection hidden="1"/>
    </xf>
    <xf numFmtId="164" fontId="30" fillId="57" borderId="20" xfId="0" applyNumberFormat="1" applyFont="1" applyFill="1" applyBorder="1" applyProtection="1">
      <protection hidden="1"/>
    </xf>
    <xf numFmtId="0" fontId="30" fillId="57" borderId="30" xfId="0" applyFont="1" applyFill="1" applyBorder="1" applyProtection="1">
      <protection hidden="1"/>
    </xf>
    <xf numFmtId="164" fontId="37" fillId="34" borderId="0" xfId="0" applyNumberFormat="1" applyFont="1" applyFill="1" applyProtection="1">
      <protection hidden="1"/>
    </xf>
    <xf numFmtId="0" fontId="29" fillId="0" borderId="34" xfId="0" applyFont="1" applyBorder="1" applyAlignment="1" applyProtection="1">
      <alignment horizontal="center" vertical="center"/>
      <protection locked="0"/>
    </xf>
    <xf numFmtId="165" fontId="29" fillId="33" borderId="17" xfId="0" applyNumberFormat="1" applyFont="1" applyFill="1" applyBorder="1" applyAlignment="1" applyProtection="1">
      <alignment horizontal="center" vertical="center"/>
      <protection locked="0"/>
    </xf>
    <xf numFmtId="0" fontId="52" fillId="57" borderId="0" xfId="0" applyFont="1" applyFill="1" applyAlignment="1" applyProtection="1">
      <alignment horizontal="center" vertical="center"/>
      <protection hidden="1"/>
    </xf>
    <xf numFmtId="3" fontId="35" fillId="52" borderId="22" xfId="0" applyNumberFormat="1" applyFont="1" applyFill="1" applyBorder="1" applyAlignment="1" applyProtection="1">
      <alignment horizontal="center" vertical="center"/>
      <protection hidden="1"/>
    </xf>
    <xf numFmtId="0" fontId="29" fillId="33" borderId="57" xfId="0" applyFont="1" applyFill="1" applyBorder="1" applyAlignment="1" applyProtection="1">
      <alignment horizontal="center" vertical="center"/>
      <protection locked="0"/>
    </xf>
    <xf numFmtId="0" fontId="27" fillId="33" borderId="43" xfId="0" applyFont="1" applyFill="1" applyBorder="1" applyAlignment="1" applyProtection="1">
      <alignment horizontal="left" vertical="center" wrapText="1"/>
      <protection hidden="1"/>
    </xf>
    <xf numFmtId="0" fontId="27" fillId="33" borderId="40" xfId="0" applyFont="1" applyFill="1" applyBorder="1" applyAlignment="1" applyProtection="1">
      <alignment horizontal="left" vertical="center" wrapText="1"/>
      <protection hidden="1"/>
    </xf>
    <xf numFmtId="0" fontId="27" fillId="33" borderId="41" xfId="0" applyFont="1" applyFill="1" applyBorder="1" applyAlignment="1" applyProtection="1">
      <alignment horizontal="left" vertical="center" wrapText="1"/>
      <protection hidden="1"/>
    </xf>
    <xf numFmtId="0" fontId="27" fillId="33" borderId="43" xfId="0" applyFont="1" applyFill="1" applyBorder="1" applyAlignment="1" applyProtection="1">
      <alignment vertical="center" wrapText="1"/>
      <protection hidden="1"/>
    </xf>
    <xf numFmtId="0" fontId="27" fillId="33" borderId="40" xfId="0" applyFont="1" applyFill="1" applyBorder="1" applyAlignment="1" applyProtection="1">
      <alignment vertical="center" wrapText="1"/>
      <protection hidden="1"/>
    </xf>
    <xf numFmtId="0" fontId="27" fillId="33" borderId="41" xfId="0" applyFont="1" applyFill="1" applyBorder="1" applyAlignment="1" applyProtection="1">
      <alignment vertical="center" wrapText="1"/>
      <protection hidden="1"/>
    </xf>
    <xf numFmtId="0" fontId="30" fillId="0" borderId="0" xfId="0" applyFont="1" applyAlignment="1" applyProtection="1">
      <alignment horizontal="center"/>
      <protection hidden="1"/>
    </xf>
    <xf numFmtId="0" fontId="33" fillId="33" borderId="0" xfId="0" applyFont="1" applyFill="1" applyAlignment="1" applyProtection="1">
      <alignment horizontal="center" vertical="top"/>
      <protection hidden="1"/>
    </xf>
    <xf numFmtId="0" fontId="25" fillId="33" borderId="0" xfId="0" applyFont="1" applyFill="1" applyAlignment="1" applyProtection="1">
      <alignment horizontal="center" vertical="center" shrinkToFit="1"/>
      <protection hidden="1"/>
    </xf>
    <xf numFmtId="0" fontId="27" fillId="33" borderId="0" xfId="0" applyFont="1" applyFill="1" applyAlignment="1" applyProtection="1">
      <alignment horizontal="left" vertical="center" wrapText="1"/>
      <protection hidden="1"/>
    </xf>
    <xf numFmtId="0" fontId="32" fillId="35" borderId="12" xfId="0" applyFont="1" applyFill="1" applyBorder="1" applyAlignment="1" applyProtection="1">
      <alignment horizontal="center" vertical="top"/>
      <protection hidden="1"/>
    </xf>
    <xf numFmtId="0" fontId="32" fillId="35" borderId="14" xfId="0" applyFont="1" applyFill="1" applyBorder="1" applyAlignment="1" applyProtection="1">
      <alignment horizontal="center" vertical="top"/>
      <protection hidden="1"/>
    </xf>
    <xf numFmtId="0" fontId="32" fillId="35" borderId="13" xfId="0" applyFont="1" applyFill="1" applyBorder="1" applyAlignment="1" applyProtection="1">
      <alignment horizontal="center" vertical="top"/>
      <protection hidden="1"/>
    </xf>
    <xf numFmtId="0" fontId="23" fillId="33" borderId="54" xfId="0" applyFont="1" applyFill="1" applyBorder="1" applyAlignment="1" applyProtection="1">
      <alignment horizontal="left" vertical="center" wrapText="1"/>
      <protection hidden="1"/>
    </xf>
    <xf numFmtId="0" fontId="23" fillId="33" borderId="55" xfId="0" applyFont="1" applyFill="1" applyBorder="1" applyAlignment="1" applyProtection="1">
      <alignment horizontal="left" vertical="center" wrapText="1"/>
      <protection hidden="1"/>
    </xf>
    <xf numFmtId="0" fontId="23" fillId="33" borderId="56" xfId="0" applyFont="1" applyFill="1" applyBorder="1" applyAlignment="1" applyProtection="1">
      <alignment horizontal="left" vertical="center" wrapText="1"/>
      <protection hidden="1"/>
    </xf>
    <xf numFmtId="0" fontId="23" fillId="33" borderId="43" xfId="0" applyFont="1" applyFill="1" applyBorder="1" applyAlignment="1" applyProtection="1">
      <alignment horizontal="left" vertical="center" wrapText="1"/>
      <protection hidden="1"/>
    </xf>
    <xf numFmtId="0" fontId="23" fillId="33" borderId="40" xfId="0" applyFont="1" applyFill="1" applyBorder="1" applyAlignment="1" applyProtection="1">
      <alignment horizontal="left" vertical="center" wrapText="1"/>
      <protection hidden="1"/>
    </xf>
    <xf numFmtId="0" fontId="23" fillId="33" borderId="41" xfId="0" applyFont="1" applyFill="1" applyBorder="1" applyAlignment="1" applyProtection="1">
      <alignment horizontal="left" vertical="center" wrapText="1"/>
      <protection hidden="1"/>
    </xf>
    <xf numFmtId="0" fontId="24" fillId="33" borderId="53" xfId="0" applyFont="1" applyFill="1" applyBorder="1" applyAlignment="1" applyProtection="1">
      <alignment vertical="center"/>
      <protection hidden="1"/>
    </xf>
    <xf numFmtId="0" fontId="24" fillId="33" borderId="40" xfId="0" applyFont="1" applyFill="1" applyBorder="1" applyAlignment="1" applyProtection="1">
      <alignment vertical="center"/>
      <protection hidden="1"/>
    </xf>
    <xf numFmtId="0" fontId="24" fillId="33" borderId="41" xfId="0" applyFont="1" applyFill="1" applyBorder="1" applyAlignment="1" applyProtection="1">
      <alignment vertical="center"/>
      <protection hidden="1"/>
    </xf>
    <xf numFmtId="0" fontId="38" fillId="57" borderId="0" xfId="0" applyFont="1" applyFill="1" applyAlignment="1" applyProtection="1">
      <alignment horizontal="center" vertical="center"/>
      <protection hidden="1"/>
    </xf>
    <xf numFmtId="0" fontId="49" fillId="57" borderId="0" xfId="0" applyFont="1" applyFill="1" applyAlignment="1" applyProtection="1">
      <alignment horizontal="center" vertical="center" wrapText="1"/>
      <protection hidden="1"/>
    </xf>
    <xf numFmtId="0" fontId="49" fillId="57" borderId="16" xfId="0" applyFont="1" applyFill="1" applyBorder="1" applyAlignment="1" applyProtection="1">
      <alignment horizontal="center" vertical="center" wrapText="1"/>
      <protection hidden="1"/>
    </xf>
    <xf numFmtId="0" fontId="51" fillId="0" borderId="11" xfId="0" applyFont="1" applyBorder="1" applyAlignment="1" applyProtection="1">
      <alignment horizontal="left" vertical="center"/>
      <protection locked="0"/>
    </xf>
    <xf numFmtId="0" fontId="26" fillId="47" borderId="17" xfId="0" applyFont="1" applyFill="1" applyBorder="1" applyAlignment="1" applyProtection="1">
      <alignment horizontal="center" vertical="center" wrapText="1"/>
      <protection hidden="1"/>
    </xf>
    <xf numFmtId="0" fontId="26" fillId="47" borderId="32" xfId="0" applyFont="1" applyFill="1" applyBorder="1" applyAlignment="1" applyProtection="1">
      <alignment horizontal="center" vertical="center" wrapText="1"/>
      <protection hidden="1"/>
    </xf>
    <xf numFmtId="0" fontId="26" fillId="47" borderId="18" xfId="0" applyFont="1" applyFill="1" applyBorder="1" applyAlignment="1" applyProtection="1">
      <alignment horizontal="center" vertical="center" wrapText="1"/>
      <protection hidden="1"/>
    </xf>
    <xf numFmtId="0" fontId="26" fillId="58" borderId="17" xfId="0" applyFont="1" applyFill="1" applyBorder="1" applyAlignment="1" applyProtection="1">
      <alignment horizontal="center" vertical="center"/>
      <protection hidden="1"/>
    </xf>
    <xf numFmtId="0" fontId="26" fillId="58" borderId="32" xfId="0" applyFont="1" applyFill="1" applyBorder="1" applyAlignment="1" applyProtection="1">
      <alignment horizontal="center" vertical="center"/>
      <protection hidden="1"/>
    </xf>
    <xf numFmtId="0" fontId="26" fillId="58" borderId="18" xfId="0" applyFont="1" applyFill="1" applyBorder="1" applyAlignment="1" applyProtection="1">
      <alignment horizontal="center" vertical="center"/>
      <protection hidden="1"/>
    </xf>
    <xf numFmtId="0" fontId="29" fillId="40" borderId="19" xfId="0" applyFont="1" applyFill="1" applyBorder="1" applyAlignment="1" applyProtection="1">
      <alignment horizontal="center" vertical="center" wrapText="1"/>
      <protection hidden="1"/>
    </xf>
    <xf numFmtId="0" fontId="29" fillId="40" borderId="31" xfId="0" applyFont="1" applyFill="1" applyBorder="1" applyAlignment="1" applyProtection="1">
      <alignment horizontal="center" vertical="center" wrapText="1"/>
      <protection hidden="1"/>
    </xf>
    <xf numFmtId="0" fontId="29" fillId="40" borderId="35" xfId="0" applyFont="1" applyFill="1" applyBorder="1" applyAlignment="1" applyProtection="1">
      <alignment horizontal="center" vertical="center" wrapText="1"/>
      <protection hidden="1"/>
    </xf>
    <xf numFmtId="0" fontId="39" fillId="40" borderId="19" xfId="42" applyFont="1" applyFill="1" applyBorder="1" applyAlignment="1" applyProtection="1">
      <alignment horizontal="center" vertical="center" wrapText="1"/>
      <protection hidden="1"/>
    </xf>
    <xf numFmtId="0" fontId="39" fillId="40" borderId="31" xfId="42" applyFont="1" applyFill="1" applyBorder="1" applyAlignment="1" applyProtection="1">
      <alignment horizontal="center" vertical="center" wrapText="1"/>
      <protection hidden="1"/>
    </xf>
    <xf numFmtId="0" fontId="39" fillId="40" borderId="35" xfId="42" applyFont="1" applyFill="1" applyBorder="1" applyAlignment="1" applyProtection="1">
      <alignment horizontal="center" vertical="center" wrapText="1"/>
      <protection hidden="1"/>
    </xf>
    <xf numFmtId="3" fontId="29" fillId="40" borderId="19" xfId="0" applyNumberFormat="1" applyFont="1" applyFill="1" applyBorder="1" applyAlignment="1" applyProtection="1">
      <alignment horizontal="center" vertical="center" wrapText="1"/>
      <protection hidden="1"/>
    </xf>
    <xf numFmtId="3" fontId="29" fillId="40" borderId="31" xfId="0" applyNumberFormat="1" applyFont="1" applyFill="1" applyBorder="1" applyAlignment="1" applyProtection="1">
      <alignment horizontal="center" vertical="center" wrapText="1"/>
      <protection hidden="1"/>
    </xf>
    <xf numFmtId="3" fontId="29" fillId="40" borderId="35" xfId="0" applyNumberFormat="1" applyFont="1" applyFill="1" applyBorder="1" applyAlignment="1" applyProtection="1">
      <alignment horizontal="center" vertical="center" wrapText="1"/>
      <protection hidden="1"/>
    </xf>
    <xf numFmtId="3" fontId="29" fillId="40" borderId="19" xfId="0" applyNumberFormat="1" applyFont="1" applyFill="1" applyBorder="1" applyAlignment="1" applyProtection="1">
      <alignment horizontal="left" vertical="center" wrapText="1"/>
      <protection hidden="1"/>
    </xf>
    <xf numFmtId="3" fontId="29" fillId="40" borderId="31" xfId="0" applyNumberFormat="1" applyFont="1" applyFill="1" applyBorder="1" applyAlignment="1" applyProtection="1">
      <alignment horizontal="left" vertical="center" wrapText="1"/>
      <protection hidden="1"/>
    </xf>
    <xf numFmtId="3" fontId="29" fillId="40" borderId="35" xfId="0" applyNumberFormat="1" applyFont="1" applyFill="1" applyBorder="1" applyAlignment="1" applyProtection="1">
      <alignment horizontal="left" vertical="center" wrapText="1"/>
      <protection hidden="1"/>
    </xf>
    <xf numFmtId="0" fontId="23" fillId="40" borderId="13" xfId="0" applyFont="1" applyFill="1" applyBorder="1" applyAlignment="1" applyProtection="1">
      <alignment horizontal="left" vertical="center" wrapText="1"/>
      <protection hidden="1"/>
    </xf>
    <xf numFmtId="0" fontId="23" fillId="40" borderId="11" xfId="0" applyFont="1" applyFill="1" applyBorder="1" applyAlignment="1" applyProtection="1">
      <alignment horizontal="left" vertical="center" wrapText="1"/>
      <protection hidden="1"/>
    </xf>
    <xf numFmtId="0" fontId="23" fillId="40" borderId="28" xfId="0" applyFont="1" applyFill="1" applyBorder="1" applyAlignment="1" applyProtection="1">
      <alignment horizontal="left" vertical="center" wrapText="1"/>
      <protection hidden="1"/>
    </xf>
    <xf numFmtId="0" fontId="26" fillId="40" borderId="26" xfId="0" applyFont="1" applyFill="1" applyBorder="1" applyAlignment="1" applyProtection="1">
      <alignment horizontal="center" vertical="top" wrapText="1"/>
      <protection hidden="1"/>
    </xf>
    <xf numFmtId="0" fontId="26" fillId="40" borderId="0" xfId="0" applyFont="1" applyFill="1" applyAlignment="1" applyProtection="1">
      <alignment horizontal="center" vertical="top" wrapText="1"/>
      <protection hidden="1"/>
    </xf>
    <xf numFmtId="0" fontId="26" fillId="40" borderId="27" xfId="0" applyFont="1" applyFill="1" applyBorder="1" applyAlignment="1" applyProtection="1">
      <alignment horizontal="center" vertical="top" wrapText="1"/>
      <protection hidden="1"/>
    </xf>
    <xf numFmtId="0" fontId="23" fillId="40" borderId="36" xfId="0" applyFont="1" applyFill="1" applyBorder="1" applyAlignment="1" applyProtection="1">
      <alignment horizontal="left" vertical="center" wrapText="1"/>
      <protection hidden="1"/>
    </xf>
    <xf numFmtId="0" fontId="23" fillId="40" borderId="39" xfId="0" applyFont="1" applyFill="1" applyBorder="1" applyAlignment="1" applyProtection="1">
      <alignment horizontal="left" vertical="center" wrapText="1"/>
      <protection hidden="1"/>
    </xf>
    <xf numFmtId="0" fontId="26" fillId="38" borderId="26" xfId="0" applyFont="1" applyFill="1" applyBorder="1" applyAlignment="1" applyProtection="1">
      <alignment horizontal="center" vertical="top" wrapText="1"/>
      <protection hidden="1"/>
    </xf>
    <xf numFmtId="0" fontId="26" fillId="38" borderId="0" xfId="0" applyFont="1" applyFill="1" applyAlignment="1" applyProtection="1">
      <alignment horizontal="center" vertical="top" wrapText="1"/>
      <protection hidden="1"/>
    </xf>
    <xf numFmtId="0" fontId="26" fillId="38" borderId="27" xfId="0" applyFont="1" applyFill="1" applyBorder="1" applyAlignment="1" applyProtection="1">
      <alignment horizontal="center" vertical="top" wrapText="1"/>
      <protection hidden="1"/>
    </xf>
    <xf numFmtId="0" fontId="29" fillId="38" borderId="19" xfId="0" applyFont="1" applyFill="1" applyBorder="1" applyAlignment="1" applyProtection="1">
      <alignment horizontal="center" vertical="center" wrapText="1"/>
      <protection hidden="1"/>
    </xf>
    <xf numFmtId="0" fontId="29" fillId="38" borderId="31" xfId="0" applyFont="1" applyFill="1" applyBorder="1" applyAlignment="1" applyProtection="1">
      <alignment horizontal="center" vertical="center" wrapText="1"/>
      <protection hidden="1"/>
    </xf>
    <xf numFmtId="0" fontId="29" fillId="38" borderId="35" xfId="0" applyFont="1" applyFill="1" applyBorder="1" applyAlignment="1" applyProtection="1">
      <alignment horizontal="center" vertical="center" wrapText="1"/>
      <protection hidden="1"/>
    </xf>
    <xf numFmtId="0" fontId="39" fillId="38" borderId="19" xfId="42" applyFont="1" applyFill="1" applyBorder="1" applyAlignment="1" applyProtection="1">
      <alignment horizontal="center" vertical="center" wrapText="1"/>
      <protection hidden="1"/>
    </xf>
    <xf numFmtId="0" fontId="39" fillId="38" borderId="31" xfId="42" applyFont="1" applyFill="1" applyBorder="1" applyAlignment="1" applyProtection="1">
      <alignment horizontal="center" vertical="center" wrapText="1"/>
      <protection hidden="1"/>
    </xf>
    <xf numFmtId="0" fontId="39" fillId="38" borderId="35" xfId="42" applyFont="1" applyFill="1" applyBorder="1" applyAlignment="1" applyProtection="1">
      <alignment horizontal="center" vertical="center" wrapText="1"/>
      <protection hidden="1"/>
    </xf>
    <xf numFmtId="0" fontId="23" fillId="38" borderId="36" xfId="0" applyFont="1" applyFill="1" applyBorder="1" applyAlignment="1" applyProtection="1">
      <alignment horizontal="left" vertical="center" wrapText="1"/>
      <protection hidden="1"/>
    </xf>
    <xf numFmtId="0" fontId="23" fillId="38" borderId="39" xfId="0" applyFont="1" applyFill="1" applyBorder="1" applyAlignment="1" applyProtection="1">
      <alignment horizontal="left" vertical="center" wrapText="1"/>
      <protection hidden="1"/>
    </xf>
    <xf numFmtId="0" fontId="23" fillId="38" borderId="14" xfId="0" applyFont="1" applyFill="1" applyBorder="1" applyAlignment="1" applyProtection="1">
      <alignment horizontal="left" vertical="center" wrapText="1"/>
      <protection hidden="1"/>
    </xf>
    <xf numFmtId="0" fontId="23" fillId="38" borderId="38" xfId="0" applyFont="1" applyFill="1" applyBorder="1" applyAlignment="1" applyProtection="1">
      <alignment horizontal="left" vertical="center" wrapText="1"/>
      <protection hidden="1"/>
    </xf>
    <xf numFmtId="3" fontId="29" fillId="38" borderId="19" xfId="0" applyNumberFormat="1" applyFont="1" applyFill="1" applyBorder="1" applyAlignment="1" applyProtection="1">
      <alignment horizontal="left" vertical="center" wrapText="1"/>
      <protection hidden="1"/>
    </xf>
    <xf numFmtId="3" fontId="29" fillId="38" borderId="31" xfId="0" applyNumberFormat="1" applyFont="1" applyFill="1" applyBorder="1" applyAlignment="1" applyProtection="1">
      <alignment horizontal="left" vertical="center" wrapText="1"/>
      <protection hidden="1"/>
    </xf>
    <xf numFmtId="3" fontId="29" fillId="38" borderId="35" xfId="0" applyNumberFormat="1" applyFont="1" applyFill="1" applyBorder="1" applyAlignment="1" applyProtection="1">
      <alignment horizontal="left" vertical="center" wrapText="1"/>
      <protection hidden="1"/>
    </xf>
    <xf numFmtId="3" fontId="29" fillId="38" borderId="19" xfId="0" applyNumberFormat="1" applyFont="1" applyFill="1" applyBorder="1" applyAlignment="1" applyProtection="1">
      <alignment horizontal="center" vertical="center" wrapText="1"/>
      <protection hidden="1"/>
    </xf>
    <xf numFmtId="3" fontId="29" fillId="38" borderId="31" xfId="0" applyNumberFormat="1" applyFont="1" applyFill="1" applyBorder="1" applyAlignment="1" applyProtection="1">
      <alignment horizontal="center" vertical="center" wrapText="1"/>
      <protection hidden="1"/>
    </xf>
    <xf numFmtId="3" fontId="29" fillId="38" borderId="35" xfId="0" applyNumberFormat="1" applyFont="1" applyFill="1" applyBorder="1" applyAlignment="1" applyProtection="1">
      <alignment horizontal="center" vertical="center" wrapText="1"/>
      <protection hidden="1"/>
    </xf>
    <xf numFmtId="0" fontId="23" fillId="43" borderId="14" xfId="0" applyFont="1" applyFill="1" applyBorder="1" applyAlignment="1" applyProtection="1">
      <alignment horizontal="left" vertical="center" wrapText="1"/>
      <protection hidden="1"/>
    </xf>
    <xf numFmtId="0" fontId="23" fillId="43" borderId="38" xfId="0" applyFont="1" applyFill="1" applyBorder="1" applyAlignment="1" applyProtection="1">
      <alignment horizontal="left" vertical="center" wrapText="1"/>
      <protection hidden="1"/>
    </xf>
    <xf numFmtId="0" fontId="39" fillId="55" borderId="21" xfId="42" applyFont="1" applyFill="1" applyBorder="1" applyAlignment="1" applyProtection="1">
      <alignment horizontal="center" vertical="center" wrapText="1"/>
      <protection hidden="1"/>
    </xf>
    <xf numFmtId="0" fontId="39" fillId="55" borderId="23" xfId="42" applyFont="1" applyFill="1" applyBorder="1" applyAlignment="1" applyProtection="1">
      <alignment horizontal="center" vertical="center" wrapText="1"/>
      <protection hidden="1"/>
    </xf>
    <xf numFmtId="0" fontId="39" fillId="55" borderId="26" xfId="42" applyFont="1" applyFill="1" applyBorder="1" applyAlignment="1" applyProtection="1">
      <alignment horizontal="center" vertical="center" wrapText="1"/>
      <protection hidden="1"/>
    </xf>
    <xf numFmtId="0" fontId="39" fillId="55" borderId="27" xfId="42" applyFont="1" applyFill="1" applyBorder="1" applyAlignment="1" applyProtection="1">
      <alignment horizontal="center" vertical="center" wrapText="1"/>
      <protection hidden="1"/>
    </xf>
    <xf numFmtId="0" fontId="39" fillId="55" borderId="24" xfId="42" applyFont="1" applyFill="1" applyBorder="1" applyAlignment="1" applyProtection="1">
      <alignment horizontal="center" vertical="center" wrapText="1"/>
      <protection hidden="1"/>
    </xf>
    <xf numFmtId="0" fontId="39" fillId="55" borderId="30" xfId="42" applyFont="1" applyFill="1" applyBorder="1" applyAlignment="1" applyProtection="1">
      <alignment horizontal="center" vertical="center" wrapText="1"/>
      <protection hidden="1"/>
    </xf>
    <xf numFmtId="3" fontId="29" fillId="43" borderId="19" xfId="0" applyNumberFormat="1" applyFont="1" applyFill="1" applyBorder="1" applyAlignment="1" applyProtection="1">
      <alignment horizontal="center" vertical="center" wrapText="1"/>
      <protection hidden="1"/>
    </xf>
    <xf numFmtId="3" fontId="29" fillId="43" borderId="31" xfId="0" applyNumberFormat="1" applyFont="1" applyFill="1" applyBorder="1" applyAlignment="1" applyProtection="1">
      <alignment horizontal="center" vertical="center" wrapText="1"/>
      <protection hidden="1"/>
    </xf>
    <xf numFmtId="3" fontId="29" fillId="43" borderId="35" xfId="0" applyNumberFormat="1" applyFont="1" applyFill="1" applyBorder="1" applyAlignment="1" applyProtection="1">
      <alignment horizontal="center" vertical="center" wrapText="1"/>
      <protection hidden="1"/>
    </xf>
    <xf numFmtId="0" fontId="29" fillId="43" borderId="19" xfId="0" applyFont="1" applyFill="1" applyBorder="1" applyAlignment="1" applyProtection="1">
      <alignment horizontal="center" vertical="center" wrapText="1"/>
      <protection hidden="1"/>
    </xf>
    <xf numFmtId="0" fontId="29" fillId="43" borderId="31" xfId="0" applyFont="1" applyFill="1" applyBorder="1" applyAlignment="1" applyProtection="1">
      <alignment horizontal="center" vertical="center" wrapText="1"/>
      <protection hidden="1"/>
    </xf>
    <xf numFmtId="0" fontId="29" fillId="43" borderId="35" xfId="0" applyFont="1" applyFill="1" applyBorder="1" applyAlignment="1" applyProtection="1">
      <alignment horizontal="center" vertical="center" wrapText="1"/>
      <protection hidden="1"/>
    </xf>
    <xf numFmtId="3" fontId="29" fillId="43" borderId="19" xfId="0" applyNumberFormat="1" applyFont="1" applyFill="1" applyBorder="1" applyAlignment="1" applyProtection="1">
      <alignment horizontal="left" vertical="center" wrapText="1"/>
      <protection hidden="1"/>
    </xf>
    <xf numFmtId="3" fontId="29" fillId="43" borderId="31" xfId="0" applyNumberFormat="1" applyFont="1" applyFill="1" applyBorder="1" applyAlignment="1" applyProtection="1">
      <alignment horizontal="left" vertical="center" wrapText="1"/>
      <protection hidden="1"/>
    </xf>
    <xf numFmtId="3" fontId="29" fillId="43" borderId="35" xfId="0" applyNumberFormat="1" applyFont="1" applyFill="1" applyBorder="1" applyAlignment="1" applyProtection="1">
      <alignment horizontal="left" vertical="center" wrapText="1"/>
      <protection hidden="1"/>
    </xf>
    <xf numFmtId="0" fontId="26" fillId="43" borderId="26" xfId="0" applyFont="1" applyFill="1" applyBorder="1" applyAlignment="1" applyProtection="1">
      <alignment horizontal="center" vertical="top" wrapText="1"/>
      <protection hidden="1"/>
    </xf>
    <xf numFmtId="0" fontId="26" fillId="43" borderId="0" xfId="0" applyFont="1" applyFill="1" applyAlignment="1" applyProtection="1">
      <alignment horizontal="center" vertical="top" wrapText="1"/>
      <protection hidden="1"/>
    </xf>
    <xf numFmtId="0" fontId="26" fillId="43" borderId="27" xfId="0" applyFont="1" applyFill="1" applyBorder="1" applyAlignment="1" applyProtection="1">
      <alignment horizontal="center" vertical="top" wrapText="1"/>
      <protection hidden="1"/>
    </xf>
    <xf numFmtId="0" fontId="39" fillId="43" borderId="19" xfId="42" applyFont="1" applyFill="1" applyBorder="1" applyAlignment="1" applyProtection="1">
      <alignment horizontal="center" vertical="center" wrapText="1"/>
      <protection hidden="1"/>
    </xf>
    <xf numFmtId="0" fontId="39" fillId="43" borderId="31" xfId="42" applyFont="1" applyFill="1" applyBorder="1" applyAlignment="1" applyProtection="1">
      <alignment horizontal="center" vertical="center" wrapText="1"/>
      <protection hidden="1"/>
    </xf>
    <xf numFmtId="0" fontId="39" fillId="43" borderId="35" xfId="42" applyFont="1" applyFill="1" applyBorder="1" applyAlignment="1" applyProtection="1">
      <alignment horizontal="center" vertical="center" wrapText="1"/>
      <protection hidden="1"/>
    </xf>
    <xf numFmtId="0" fontId="23" fillId="43" borderId="36" xfId="0" applyFont="1" applyFill="1" applyBorder="1" applyAlignment="1" applyProtection="1">
      <alignment horizontal="left" vertical="center" wrapText="1"/>
      <protection hidden="1"/>
    </xf>
    <xf numFmtId="0" fontId="23" fillId="43" borderId="39" xfId="0" applyFont="1" applyFill="1" applyBorder="1" applyAlignment="1" applyProtection="1">
      <alignment horizontal="left" vertical="center" wrapText="1"/>
      <protection hidden="1"/>
    </xf>
    <xf numFmtId="0" fontId="23" fillId="39" borderId="36" xfId="0" applyFont="1" applyFill="1" applyBorder="1" applyAlignment="1" applyProtection="1">
      <alignment horizontal="left" vertical="center" wrapText="1"/>
      <protection hidden="1"/>
    </xf>
    <xf numFmtId="0" fontId="23" fillId="39" borderId="39" xfId="0" applyFont="1" applyFill="1" applyBorder="1" applyAlignment="1" applyProtection="1">
      <alignment horizontal="left" vertical="center" wrapText="1"/>
      <protection hidden="1"/>
    </xf>
    <xf numFmtId="0" fontId="23" fillId="39" borderId="14" xfId="0" applyFont="1" applyFill="1" applyBorder="1" applyAlignment="1" applyProtection="1">
      <alignment horizontal="left" vertical="center" wrapText="1"/>
      <protection hidden="1"/>
    </xf>
    <xf numFmtId="0" fontId="23" fillId="39" borderId="38" xfId="0" applyFont="1" applyFill="1" applyBorder="1" applyAlignment="1" applyProtection="1">
      <alignment horizontal="left" vertical="center" wrapText="1"/>
      <protection hidden="1"/>
    </xf>
    <xf numFmtId="3" fontId="29" fillId="39" borderId="19" xfId="0" applyNumberFormat="1" applyFont="1" applyFill="1" applyBorder="1" applyAlignment="1" applyProtection="1">
      <alignment horizontal="left" vertical="center" wrapText="1"/>
      <protection hidden="1"/>
    </xf>
    <xf numFmtId="3" fontId="29" fillId="39" borderId="31" xfId="0" applyNumberFormat="1" applyFont="1" applyFill="1" applyBorder="1" applyAlignment="1" applyProtection="1">
      <alignment horizontal="left" vertical="center" wrapText="1"/>
      <protection hidden="1"/>
    </xf>
    <xf numFmtId="3" fontId="29" fillId="39" borderId="35" xfId="0" applyNumberFormat="1" applyFont="1" applyFill="1" applyBorder="1" applyAlignment="1" applyProtection="1">
      <alignment horizontal="left" vertical="center" wrapText="1"/>
      <protection hidden="1"/>
    </xf>
    <xf numFmtId="3" fontId="29" fillId="39" borderId="19" xfId="0" applyNumberFormat="1" applyFont="1" applyFill="1" applyBorder="1" applyAlignment="1" applyProtection="1">
      <alignment horizontal="center" vertical="center" wrapText="1"/>
      <protection hidden="1"/>
    </xf>
    <xf numFmtId="3" fontId="29" fillId="39" borderId="31" xfId="0" applyNumberFormat="1" applyFont="1" applyFill="1" applyBorder="1" applyAlignment="1" applyProtection="1">
      <alignment horizontal="center" vertical="center" wrapText="1"/>
      <protection hidden="1"/>
    </xf>
    <xf numFmtId="3" fontId="29" fillId="39" borderId="35" xfId="0" applyNumberFormat="1" applyFont="1" applyFill="1" applyBorder="1" applyAlignment="1" applyProtection="1">
      <alignment horizontal="center" vertical="center" wrapText="1"/>
      <protection hidden="1"/>
    </xf>
    <xf numFmtId="0" fontId="29" fillId="39" borderId="19" xfId="0" applyFont="1" applyFill="1" applyBorder="1" applyAlignment="1" applyProtection="1">
      <alignment horizontal="center" vertical="center" wrapText="1"/>
      <protection hidden="1"/>
    </xf>
    <xf numFmtId="0" fontId="29" fillId="39" borderId="31" xfId="0" applyFont="1" applyFill="1" applyBorder="1" applyAlignment="1" applyProtection="1">
      <alignment horizontal="center" vertical="center" wrapText="1"/>
      <protection hidden="1"/>
    </xf>
    <xf numFmtId="0" fontId="29" fillId="39" borderId="35" xfId="0" applyFont="1" applyFill="1" applyBorder="1" applyAlignment="1" applyProtection="1">
      <alignment horizontal="center" vertical="center" wrapText="1"/>
      <protection hidden="1"/>
    </xf>
    <xf numFmtId="0" fontId="26" fillId="39" borderId="26" xfId="0" applyFont="1" applyFill="1" applyBorder="1" applyAlignment="1" applyProtection="1">
      <alignment horizontal="center" vertical="top" wrapText="1"/>
      <protection hidden="1"/>
    </xf>
    <xf numFmtId="0" fontId="26" fillId="39" borderId="0" xfId="0" applyFont="1" applyFill="1" applyAlignment="1" applyProtection="1">
      <alignment horizontal="center" vertical="top" wrapText="1"/>
      <protection hidden="1"/>
    </xf>
    <xf numFmtId="0" fontId="26" fillId="39" borderId="27" xfId="0" applyFont="1" applyFill="1" applyBorder="1" applyAlignment="1" applyProtection="1">
      <alignment horizontal="center" vertical="top" wrapText="1"/>
      <protection hidden="1"/>
    </xf>
    <xf numFmtId="0" fontId="39" fillId="39" borderId="19" xfId="42" applyFont="1" applyFill="1" applyBorder="1" applyAlignment="1" applyProtection="1">
      <alignment horizontal="center" vertical="center" wrapText="1"/>
      <protection hidden="1"/>
    </xf>
    <xf numFmtId="0" fontId="39" fillId="39" borderId="31" xfId="42" applyFont="1" applyFill="1" applyBorder="1" applyAlignment="1" applyProtection="1">
      <alignment horizontal="center" vertical="center" wrapText="1"/>
      <protection hidden="1"/>
    </xf>
    <xf numFmtId="0" fontId="39" fillId="39" borderId="35" xfId="42" applyFont="1" applyFill="1" applyBorder="1" applyAlignment="1" applyProtection="1">
      <alignment horizontal="center" vertical="center" wrapText="1"/>
      <protection hidden="1"/>
    </xf>
    <xf numFmtId="0" fontId="23" fillId="42" borderId="36" xfId="0" applyFont="1" applyFill="1" applyBorder="1" applyAlignment="1" applyProtection="1">
      <alignment horizontal="left" vertical="center" wrapText="1"/>
      <protection hidden="1"/>
    </xf>
    <xf numFmtId="0" fontId="23" fillId="42" borderId="39" xfId="0" applyFont="1" applyFill="1" applyBorder="1" applyAlignment="1" applyProtection="1">
      <alignment horizontal="left" vertical="center" wrapText="1"/>
      <protection hidden="1"/>
    </xf>
    <xf numFmtId="0" fontId="26" fillId="42" borderId="26" xfId="0" applyFont="1" applyFill="1" applyBorder="1" applyAlignment="1" applyProtection="1">
      <alignment horizontal="center" vertical="top" wrapText="1"/>
      <protection hidden="1"/>
    </xf>
    <xf numFmtId="0" fontId="26" fillId="42" borderId="0" xfId="0" applyFont="1" applyFill="1" applyAlignment="1" applyProtection="1">
      <alignment horizontal="center" vertical="top" wrapText="1"/>
      <protection hidden="1"/>
    </xf>
    <xf numFmtId="0" fontId="26" fillId="42" borderId="27" xfId="0" applyFont="1" applyFill="1" applyBorder="1" applyAlignment="1" applyProtection="1">
      <alignment horizontal="center" vertical="top" wrapText="1"/>
      <protection hidden="1"/>
    </xf>
    <xf numFmtId="0" fontId="23" fillId="42" borderId="14" xfId="0" applyFont="1" applyFill="1" applyBorder="1" applyAlignment="1" applyProtection="1">
      <alignment horizontal="left" vertical="center" wrapText="1"/>
      <protection hidden="1"/>
    </xf>
    <xf numFmtId="0" fontId="23" fillId="42" borderId="38" xfId="0" applyFont="1" applyFill="1" applyBorder="1" applyAlignment="1" applyProtection="1">
      <alignment horizontal="left" vertical="center" wrapText="1"/>
      <protection hidden="1"/>
    </xf>
    <xf numFmtId="0" fontId="39" fillId="42" borderId="19" xfId="42" applyFont="1" applyFill="1" applyBorder="1" applyAlignment="1" applyProtection="1">
      <alignment horizontal="center" vertical="center" wrapText="1"/>
      <protection hidden="1"/>
    </xf>
    <xf numFmtId="0" fontId="39" fillId="42" borderId="31" xfId="42" applyFont="1" applyFill="1" applyBorder="1" applyAlignment="1" applyProtection="1">
      <alignment horizontal="center" vertical="center" wrapText="1"/>
      <protection hidden="1"/>
    </xf>
    <xf numFmtId="0" fontId="39" fillId="42" borderId="35" xfId="42" applyFont="1" applyFill="1" applyBorder="1" applyAlignment="1" applyProtection="1">
      <alignment horizontal="center" vertical="center" wrapText="1"/>
      <protection hidden="1"/>
    </xf>
    <xf numFmtId="3" fontId="29" fillId="42" borderId="19" xfId="0" applyNumberFormat="1" applyFont="1" applyFill="1" applyBorder="1" applyAlignment="1" applyProtection="1">
      <alignment horizontal="center" vertical="center" wrapText="1"/>
      <protection hidden="1"/>
    </xf>
    <xf numFmtId="3" fontId="29" fillId="42" borderId="31" xfId="0" applyNumberFormat="1" applyFont="1" applyFill="1" applyBorder="1" applyAlignment="1" applyProtection="1">
      <alignment horizontal="center" vertical="center" wrapText="1"/>
      <protection hidden="1"/>
    </xf>
    <xf numFmtId="3" fontId="29" fillId="42" borderId="35" xfId="0" applyNumberFormat="1" applyFont="1" applyFill="1" applyBorder="1" applyAlignment="1" applyProtection="1">
      <alignment horizontal="center" vertical="center" wrapText="1"/>
      <protection hidden="1"/>
    </xf>
    <xf numFmtId="0" fontId="29" fillId="42" borderId="19" xfId="0" applyFont="1" applyFill="1" applyBorder="1" applyAlignment="1" applyProtection="1">
      <alignment horizontal="center" vertical="center" wrapText="1"/>
      <protection hidden="1"/>
    </xf>
    <xf numFmtId="0" fontId="29" fillId="42" borderId="31" xfId="0" applyFont="1" applyFill="1" applyBorder="1" applyAlignment="1" applyProtection="1">
      <alignment horizontal="center" vertical="center" wrapText="1"/>
      <protection hidden="1"/>
    </xf>
    <xf numFmtId="0" fontId="29" fillId="42" borderId="35" xfId="0" applyFont="1" applyFill="1" applyBorder="1" applyAlignment="1" applyProtection="1">
      <alignment horizontal="center" vertical="center" wrapText="1"/>
      <protection hidden="1"/>
    </xf>
    <xf numFmtId="3" fontId="29" fillId="42" borderId="19" xfId="0" applyNumberFormat="1" applyFont="1" applyFill="1" applyBorder="1" applyAlignment="1" applyProtection="1">
      <alignment horizontal="left" vertical="center" wrapText="1"/>
      <protection hidden="1"/>
    </xf>
    <xf numFmtId="3" fontId="29" fillId="42" borderId="31" xfId="0" applyNumberFormat="1" applyFont="1" applyFill="1" applyBorder="1" applyAlignment="1" applyProtection="1">
      <alignment horizontal="left" vertical="center" wrapText="1"/>
      <protection hidden="1"/>
    </xf>
    <xf numFmtId="3" fontId="29" fillId="42" borderId="35" xfId="0" applyNumberFormat="1" applyFont="1" applyFill="1" applyBorder="1" applyAlignment="1" applyProtection="1">
      <alignment horizontal="left" vertical="center" wrapText="1"/>
      <protection hidden="1"/>
    </xf>
    <xf numFmtId="0" fontId="23" fillId="36" borderId="36" xfId="0" applyFont="1" applyFill="1" applyBorder="1" applyAlignment="1" applyProtection="1">
      <alignment horizontal="left" vertical="center" wrapText="1"/>
      <protection hidden="1"/>
    </xf>
    <xf numFmtId="0" fontId="23" fillId="36" borderId="39" xfId="0" applyFont="1" applyFill="1" applyBorder="1" applyAlignment="1" applyProtection="1">
      <alignment horizontal="left" vertical="center" wrapText="1"/>
      <protection hidden="1"/>
    </xf>
    <xf numFmtId="0" fontId="23" fillId="36" borderId="14" xfId="0" applyFont="1" applyFill="1" applyBorder="1" applyAlignment="1" applyProtection="1">
      <alignment horizontal="left" vertical="center" wrapText="1"/>
      <protection hidden="1"/>
    </xf>
    <xf numFmtId="0" fontId="23" fillId="36" borderId="38" xfId="0" applyFont="1" applyFill="1" applyBorder="1" applyAlignment="1" applyProtection="1">
      <alignment horizontal="left" vertical="center" wrapText="1"/>
      <protection hidden="1"/>
    </xf>
    <xf numFmtId="3" fontId="29" fillId="36" borderId="19" xfId="0" applyNumberFormat="1" applyFont="1" applyFill="1" applyBorder="1" applyAlignment="1" applyProtection="1">
      <alignment horizontal="center" vertical="center" wrapText="1"/>
      <protection hidden="1"/>
    </xf>
    <xf numFmtId="3" fontId="29" fillId="36" borderId="31" xfId="0" applyNumberFormat="1" applyFont="1" applyFill="1" applyBorder="1" applyAlignment="1" applyProtection="1">
      <alignment horizontal="center" vertical="center" wrapText="1"/>
      <protection hidden="1"/>
    </xf>
    <xf numFmtId="3" fontId="29" fillId="36" borderId="35" xfId="0" applyNumberFormat="1" applyFont="1" applyFill="1" applyBorder="1" applyAlignment="1" applyProtection="1">
      <alignment horizontal="center" vertical="center" wrapText="1"/>
      <protection hidden="1"/>
    </xf>
    <xf numFmtId="0" fontId="29" fillId="36" borderId="19" xfId="0" applyFont="1" applyFill="1" applyBorder="1" applyAlignment="1" applyProtection="1">
      <alignment horizontal="center" vertical="center" wrapText="1"/>
      <protection hidden="1"/>
    </xf>
    <xf numFmtId="0" fontId="29" fillId="36" borderId="31" xfId="0" applyFont="1" applyFill="1" applyBorder="1" applyAlignment="1" applyProtection="1">
      <alignment horizontal="center" vertical="center" wrapText="1"/>
      <protection hidden="1"/>
    </xf>
    <xf numFmtId="0" fontId="29" fillId="36" borderId="35" xfId="0" applyFont="1" applyFill="1" applyBorder="1" applyAlignment="1" applyProtection="1">
      <alignment horizontal="center" vertical="center" wrapText="1"/>
      <protection hidden="1"/>
    </xf>
    <xf numFmtId="0" fontId="26" fillId="36" borderId="26" xfId="0" applyFont="1" applyFill="1" applyBorder="1" applyAlignment="1" applyProtection="1">
      <alignment horizontal="center" vertical="top" wrapText="1"/>
      <protection hidden="1"/>
    </xf>
    <xf numFmtId="0" fontId="26" fillId="36" borderId="0" xfId="0" applyFont="1" applyFill="1" applyAlignment="1" applyProtection="1">
      <alignment horizontal="center" vertical="top" wrapText="1"/>
      <protection hidden="1"/>
    </xf>
    <xf numFmtId="0" fontId="26" fillId="36" borderId="27" xfId="0" applyFont="1" applyFill="1" applyBorder="1" applyAlignment="1" applyProtection="1">
      <alignment horizontal="center" vertical="top" wrapText="1"/>
      <protection hidden="1"/>
    </xf>
    <xf numFmtId="3" fontId="29" fillId="36" borderId="19" xfId="0" applyNumberFormat="1" applyFont="1" applyFill="1" applyBorder="1" applyAlignment="1" applyProtection="1">
      <alignment horizontal="left" vertical="center" wrapText="1"/>
      <protection hidden="1"/>
    </xf>
    <xf numFmtId="3" fontId="29" fillId="36" borderId="31" xfId="0" applyNumberFormat="1" applyFont="1" applyFill="1" applyBorder="1" applyAlignment="1" applyProtection="1">
      <alignment horizontal="left" vertical="center" wrapText="1"/>
      <protection hidden="1"/>
    </xf>
    <xf numFmtId="3" fontId="29" fillId="36" borderId="35" xfId="0" applyNumberFormat="1" applyFont="1" applyFill="1" applyBorder="1" applyAlignment="1" applyProtection="1">
      <alignment horizontal="left" vertical="center" wrapText="1"/>
      <protection hidden="1"/>
    </xf>
    <xf numFmtId="0" fontId="39" fillId="36" borderId="19" xfId="42" applyFont="1" applyFill="1" applyBorder="1" applyAlignment="1" applyProtection="1">
      <alignment horizontal="center" vertical="center" wrapText="1"/>
      <protection hidden="1"/>
    </xf>
    <xf numFmtId="0" fontId="39" fillId="36" borderId="31" xfId="42" applyFont="1" applyFill="1" applyBorder="1" applyAlignment="1" applyProtection="1">
      <alignment horizontal="center" vertical="center" wrapText="1"/>
      <protection hidden="1"/>
    </xf>
    <xf numFmtId="0" fontId="39" fillId="36" borderId="35" xfId="42" applyFont="1" applyFill="1" applyBorder="1" applyAlignment="1" applyProtection="1">
      <alignment horizontal="center" vertical="center" wrapText="1"/>
      <protection hidden="1"/>
    </xf>
  </cellXfs>
  <cellStyles count="53">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Excel Built-in Normal" xfId="44" xr:uid="{00000000-0005-0000-0000-000013000000}"/>
    <cellStyle name="Excel Built-in Normal 1" xfId="42" xr:uid="{00000000-0005-0000-0000-000014000000}"/>
    <cellStyle name="Excel Built-in Normal 2" xfId="45" xr:uid="{00000000-0005-0000-0000-000015000000}"/>
    <cellStyle name="Hypertextový odkaz" xfId="51" builtinId="8"/>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ázev 2" xfId="52" xr:uid="{00000000-0005-0000-0000-00001E000000}"/>
    <cellStyle name="Neutrální" xfId="8" builtinId="28" customBuiltin="1"/>
    <cellStyle name="Normální" xfId="0" builtinId="0"/>
    <cellStyle name="Normální 2" xfId="43" xr:uid="{00000000-0005-0000-0000-000021000000}"/>
    <cellStyle name="normální 2 2" xfId="47" xr:uid="{00000000-0005-0000-0000-000022000000}"/>
    <cellStyle name="Normální 2 3" xfId="46" xr:uid="{00000000-0005-0000-0000-000023000000}"/>
    <cellStyle name="Normální 2 4" xfId="49" xr:uid="{00000000-0005-0000-0000-000024000000}"/>
    <cellStyle name="Normální 2 5" xfId="50" xr:uid="{00000000-0005-0000-0000-000025000000}"/>
    <cellStyle name="Poznámka" xfId="15" builtinId="10" customBuiltin="1"/>
    <cellStyle name="Propojená buňka" xfId="12" builtinId="24" customBuiltin="1"/>
    <cellStyle name="Správně" xfId="6" builtinId="26" customBuiltin="1"/>
    <cellStyle name="Styl 1" xfId="48" xr:uid="{00000000-0005-0000-0000-000029000000}"/>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64">
    <dxf>
      <fill>
        <patternFill>
          <bgColor rgb="FFFF0000"/>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rgb="FFFF0000"/>
        </patternFill>
      </fill>
    </dxf>
    <dxf>
      <fill>
        <patternFill>
          <bgColor rgb="FFFF898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B9B"/>
        </patternFill>
      </fill>
    </dxf>
    <dxf>
      <fill>
        <patternFill>
          <bgColor rgb="FFFF0000"/>
        </patternFill>
      </fill>
    </dxf>
    <dxf>
      <fill>
        <patternFill>
          <bgColor rgb="FFFF9B9B"/>
        </patternFill>
      </fill>
    </dxf>
    <dxf>
      <fill>
        <patternFill>
          <bgColor rgb="FFFF0000"/>
        </patternFill>
      </fill>
    </dxf>
    <dxf>
      <fill>
        <patternFill>
          <bgColor rgb="FFFF9B9B"/>
        </patternFill>
      </fill>
    </dxf>
    <dxf>
      <font>
        <color rgb="FFFF0000"/>
      </font>
    </dxf>
    <dxf>
      <font>
        <color rgb="FFFF0000"/>
      </font>
    </dxf>
  </dxfs>
  <tableStyles count="0" defaultTableStyle="TableStyleMedium2" defaultPivotStyle="PivotStyleLight16"/>
  <colors>
    <mruColors>
      <color rgb="FF00D000"/>
      <color rgb="FFFF9B9B"/>
      <color rgb="FF9FFF81"/>
      <color rgb="FF5AFF50"/>
      <color rgb="FF5AFF28"/>
      <color rgb="FF9BFF50"/>
      <color rgb="FF59FF25"/>
      <color rgb="FF9FFF50"/>
      <color rgb="FFF6F9FC"/>
      <color rgb="FFFAB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9524</xdr:rowOff>
    </xdr:from>
    <xdr:to>
      <xdr:col>8</xdr:col>
      <xdr:colOff>296853</xdr:colOff>
      <xdr:row>4</xdr:row>
      <xdr:rowOff>19049</xdr:rowOff>
    </xdr:to>
    <xdr:pic>
      <xdr:nvPicPr>
        <xdr:cNvPr id="5" name="Obrázek 4">
          <a:extLst>
            <a:ext uri="{FF2B5EF4-FFF2-40B4-BE49-F238E27FC236}">
              <a16:creationId xmlns:a16="http://schemas.microsoft.com/office/drawing/2014/main" id="{776D5237-FA74-4F1A-BE46-5B396F2AD6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90499"/>
          <a:ext cx="4021128" cy="5810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2"/>
  <sheetViews>
    <sheetView tabSelected="1" zoomScaleNormal="100" workbookViewId="0">
      <selection activeCell="B9" sqref="B9:P9"/>
    </sheetView>
  </sheetViews>
  <sheetFormatPr defaultColWidth="9.28515625" defaultRowHeight="16.5" x14ac:dyDescent="0.3"/>
  <cols>
    <col min="1" max="1" width="2.42578125" style="211" customWidth="1"/>
    <col min="2" max="2" width="8.5703125" style="211" customWidth="1"/>
    <col min="3" max="3" width="8.42578125" style="211" customWidth="1"/>
    <col min="4" max="5" width="7.42578125" style="211" customWidth="1"/>
    <col min="6" max="6" width="6.5703125" style="211" customWidth="1"/>
    <col min="7" max="11" width="8.7109375" style="211" customWidth="1"/>
    <col min="12" max="12" width="10" style="211" customWidth="1"/>
    <col min="13" max="13" width="6.42578125" style="211" customWidth="1"/>
    <col min="14" max="14" width="9.42578125" style="211" customWidth="1"/>
    <col min="15" max="15" width="13.42578125" style="211" customWidth="1"/>
    <col min="16" max="16" width="8.5703125" style="211" customWidth="1"/>
    <col min="17" max="16384" width="9.28515625" style="211"/>
  </cols>
  <sheetData>
    <row r="1" spans="2:16" ht="15" customHeight="1" x14ac:dyDescent="0.3"/>
    <row r="2" spans="2:16" ht="15" customHeight="1" x14ac:dyDescent="0.3"/>
    <row r="3" spans="2:16" ht="15" customHeight="1" x14ac:dyDescent="0.3">
      <c r="H3" s="342" t="s">
        <v>64</v>
      </c>
      <c r="I3" s="342"/>
      <c r="J3" s="342"/>
      <c r="K3" s="342"/>
      <c r="L3" s="342"/>
    </row>
    <row r="4" spans="2:16" ht="15" customHeight="1" x14ac:dyDescent="0.3"/>
    <row r="5" spans="2:16" ht="15" customHeight="1" x14ac:dyDescent="0.3"/>
    <row r="6" spans="2:16" ht="40.5" x14ac:dyDescent="0.3">
      <c r="B6" s="343" t="s">
        <v>87</v>
      </c>
      <c r="C6" s="343"/>
      <c r="D6" s="343"/>
      <c r="E6" s="343"/>
      <c r="F6" s="343"/>
      <c r="G6" s="343"/>
      <c r="H6" s="343"/>
      <c r="I6" s="343"/>
      <c r="J6" s="343"/>
      <c r="K6" s="343"/>
      <c r="L6" s="343"/>
      <c r="M6" s="343"/>
      <c r="N6" s="343"/>
      <c r="O6" s="343"/>
      <c r="P6" s="343"/>
    </row>
    <row r="7" spans="2:16" ht="20.25" x14ac:dyDescent="0.3">
      <c r="B7" s="344" t="s">
        <v>88</v>
      </c>
      <c r="C7" s="344"/>
      <c r="D7" s="344"/>
      <c r="E7" s="344"/>
      <c r="F7" s="344"/>
      <c r="G7" s="344"/>
      <c r="H7" s="344"/>
      <c r="I7" s="344"/>
      <c r="J7" s="344"/>
      <c r="K7" s="344"/>
      <c r="L7" s="344"/>
      <c r="M7" s="344"/>
      <c r="N7" s="344"/>
      <c r="O7" s="344"/>
      <c r="P7" s="344"/>
    </row>
    <row r="8" spans="2:16" ht="66" customHeight="1" x14ac:dyDescent="0.3">
      <c r="B8" s="345" t="s">
        <v>110</v>
      </c>
      <c r="C8" s="345"/>
      <c r="D8" s="345"/>
      <c r="E8" s="345"/>
      <c r="F8" s="345"/>
      <c r="G8" s="345"/>
      <c r="H8" s="345"/>
      <c r="I8" s="345"/>
      <c r="J8" s="345"/>
      <c r="K8" s="345"/>
      <c r="L8" s="345"/>
      <c r="M8" s="345"/>
      <c r="N8" s="345"/>
      <c r="O8" s="345"/>
      <c r="P8" s="345"/>
    </row>
    <row r="9" spans="2:16" ht="25.5" x14ac:dyDescent="0.3">
      <c r="B9" s="346" t="s">
        <v>0</v>
      </c>
      <c r="C9" s="347"/>
      <c r="D9" s="347"/>
      <c r="E9" s="347"/>
      <c r="F9" s="347"/>
      <c r="G9" s="347"/>
      <c r="H9" s="347"/>
      <c r="I9" s="347"/>
      <c r="J9" s="347"/>
      <c r="K9" s="347"/>
      <c r="L9" s="347"/>
      <c r="M9" s="347"/>
      <c r="N9" s="347"/>
      <c r="O9" s="347"/>
      <c r="P9" s="348"/>
    </row>
    <row r="10" spans="2:16" s="114" customFormat="1" ht="42.75" customHeight="1" x14ac:dyDescent="0.25">
      <c r="B10" s="149" t="s">
        <v>2</v>
      </c>
      <c r="C10" s="349" t="s">
        <v>120</v>
      </c>
      <c r="D10" s="350"/>
      <c r="E10" s="350"/>
      <c r="F10" s="350"/>
      <c r="G10" s="350"/>
      <c r="H10" s="350"/>
      <c r="I10" s="350"/>
      <c r="J10" s="350"/>
      <c r="K10" s="350"/>
      <c r="L10" s="350"/>
      <c r="M10" s="350"/>
      <c r="N10" s="350"/>
      <c r="O10" s="350"/>
      <c r="P10" s="351"/>
    </row>
    <row r="11" spans="2:16" s="114" customFormat="1" ht="39.75" customHeight="1" x14ac:dyDescent="0.25">
      <c r="B11" s="149" t="s">
        <v>3</v>
      </c>
      <c r="C11" s="339" t="s">
        <v>89</v>
      </c>
      <c r="D11" s="340"/>
      <c r="E11" s="340"/>
      <c r="F11" s="340"/>
      <c r="G11" s="340"/>
      <c r="H11" s="340"/>
      <c r="I11" s="340"/>
      <c r="J11" s="340"/>
      <c r="K11" s="340"/>
      <c r="L11" s="340"/>
      <c r="M11" s="340"/>
      <c r="N11" s="340"/>
      <c r="O11" s="340"/>
      <c r="P11" s="341"/>
    </row>
    <row r="12" spans="2:16" s="114" customFormat="1" ht="19.149999999999999" customHeight="1" x14ac:dyDescent="0.25">
      <c r="B12" s="149" t="s">
        <v>1</v>
      </c>
      <c r="C12" s="339" t="s">
        <v>90</v>
      </c>
      <c r="D12" s="340"/>
      <c r="E12" s="340"/>
      <c r="F12" s="340"/>
      <c r="G12" s="340"/>
      <c r="H12" s="340"/>
      <c r="I12" s="340"/>
      <c r="J12" s="340"/>
      <c r="K12" s="340"/>
      <c r="L12" s="340"/>
      <c r="M12" s="340"/>
      <c r="N12" s="340"/>
      <c r="O12" s="340"/>
      <c r="P12" s="341"/>
    </row>
    <row r="13" spans="2:16" s="115" customFormat="1" ht="48" customHeight="1" x14ac:dyDescent="0.25">
      <c r="B13" s="149" t="s">
        <v>10</v>
      </c>
      <c r="C13" s="336" t="s">
        <v>119</v>
      </c>
      <c r="D13" s="337"/>
      <c r="E13" s="337"/>
      <c r="F13" s="337"/>
      <c r="G13" s="337"/>
      <c r="H13" s="337"/>
      <c r="I13" s="337"/>
      <c r="J13" s="337"/>
      <c r="K13" s="337"/>
      <c r="L13" s="337"/>
      <c r="M13" s="337"/>
      <c r="N13" s="337"/>
      <c r="O13" s="337"/>
      <c r="P13" s="338"/>
    </row>
    <row r="14" spans="2:16" s="114" customFormat="1" ht="35.1" customHeight="1" x14ac:dyDescent="0.25">
      <c r="B14" s="149" t="s">
        <v>11</v>
      </c>
      <c r="C14" s="336" t="s">
        <v>122</v>
      </c>
      <c r="D14" s="337"/>
      <c r="E14" s="337"/>
      <c r="F14" s="337"/>
      <c r="G14" s="337"/>
      <c r="H14" s="337"/>
      <c r="I14" s="337"/>
      <c r="J14" s="337"/>
      <c r="K14" s="337"/>
      <c r="L14" s="337"/>
      <c r="M14" s="337"/>
      <c r="N14" s="337"/>
      <c r="O14" s="337"/>
      <c r="P14" s="338"/>
    </row>
    <row r="15" spans="2:16" s="114" customFormat="1" ht="34.5" customHeight="1" x14ac:dyDescent="0.25">
      <c r="B15" s="149" t="s">
        <v>18</v>
      </c>
      <c r="C15" s="352" t="s">
        <v>91</v>
      </c>
      <c r="D15" s="353"/>
      <c r="E15" s="353"/>
      <c r="F15" s="353"/>
      <c r="G15" s="353"/>
      <c r="H15" s="353"/>
      <c r="I15" s="353"/>
      <c r="J15" s="353"/>
      <c r="K15" s="353"/>
      <c r="L15" s="353"/>
      <c r="M15" s="353"/>
      <c r="N15" s="353"/>
      <c r="O15" s="353"/>
      <c r="P15" s="354"/>
    </row>
    <row r="16" spans="2:16" s="114" customFormat="1" ht="40.5" customHeight="1" x14ac:dyDescent="0.25">
      <c r="B16" s="149" t="s">
        <v>19</v>
      </c>
      <c r="C16" s="352" t="s">
        <v>121</v>
      </c>
      <c r="D16" s="353"/>
      <c r="E16" s="353"/>
      <c r="F16" s="353"/>
      <c r="G16" s="353"/>
      <c r="H16" s="353"/>
      <c r="I16" s="353"/>
      <c r="J16" s="353"/>
      <c r="K16" s="353"/>
      <c r="L16" s="353"/>
      <c r="M16" s="353"/>
      <c r="N16" s="353"/>
      <c r="O16" s="353"/>
      <c r="P16" s="354"/>
    </row>
    <row r="17" spans="2:16" s="114" customFormat="1" ht="19.149999999999999" customHeight="1" x14ac:dyDescent="0.25">
      <c r="B17" s="355" t="s">
        <v>44</v>
      </c>
      <c r="C17" s="356"/>
      <c r="D17" s="356"/>
      <c r="E17" s="356"/>
      <c r="F17" s="356"/>
      <c r="G17" s="356"/>
      <c r="H17" s="356"/>
      <c r="I17" s="356"/>
      <c r="J17" s="356"/>
      <c r="K17" s="356"/>
      <c r="L17" s="356"/>
      <c r="M17" s="356"/>
      <c r="N17" s="356"/>
      <c r="O17" s="356"/>
      <c r="P17" s="357"/>
    </row>
    <row r="18" spans="2:16" s="114" customFormat="1" ht="49.5" customHeight="1" x14ac:dyDescent="0.25">
      <c r="B18" s="149"/>
      <c r="C18" s="352" t="s">
        <v>118</v>
      </c>
      <c r="D18" s="353"/>
      <c r="E18" s="353"/>
      <c r="F18" s="353"/>
      <c r="G18" s="353"/>
      <c r="H18" s="353"/>
      <c r="I18" s="353"/>
      <c r="J18" s="353"/>
      <c r="K18" s="353"/>
      <c r="L18" s="353"/>
      <c r="M18" s="353"/>
      <c r="N18" s="353"/>
      <c r="O18" s="353"/>
      <c r="P18" s="354"/>
    </row>
    <row r="22" spans="2:16" ht="14.25" customHeight="1" x14ac:dyDescent="0.3"/>
  </sheetData>
  <sheetProtection algorithmName="SHA-512" hashValue="zWlJUQZfiDLzIRrXd+byduE3jahEg6yXd4QSRSTdY5XkusqnrBHpGHAh/tWulHOcSdBtoi5CGVBH2QpgkEHRJg==" saltValue="ZT4RyuljfaBu8dlGX8eAMA==" spinCount="100000" sheet="1" objects="1" scenarios="1" autoFilter="0"/>
  <mergeCells count="14">
    <mergeCell ref="C16:P16"/>
    <mergeCell ref="C18:P18"/>
    <mergeCell ref="B17:P17"/>
    <mergeCell ref="C15:P15"/>
    <mergeCell ref="C14:P14"/>
    <mergeCell ref="C13:P13"/>
    <mergeCell ref="C11:P11"/>
    <mergeCell ref="C12:P12"/>
    <mergeCell ref="H3:L3"/>
    <mergeCell ref="B6:P6"/>
    <mergeCell ref="B7:P7"/>
    <mergeCell ref="B8:P8"/>
    <mergeCell ref="B9:P9"/>
    <mergeCell ref="C10:P10"/>
  </mergeCells>
  <phoneticPr fontId="45" type="noConversion"/>
  <pageMargins left="0.70866141732283472" right="0.70866141732283472" top="0.78740157480314965" bottom="0.78740157480314965"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workbookViewId="0">
      <selection activeCell="F3" sqref="F3:H3"/>
    </sheetView>
  </sheetViews>
  <sheetFormatPr defaultColWidth="9.28515625" defaultRowHeight="16.5" x14ac:dyDescent="0.3"/>
  <cols>
    <col min="1" max="1" width="1.5703125" style="304" customWidth="1"/>
    <col min="2" max="2" width="2.28515625" style="304" customWidth="1"/>
    <col min="3" max="3" width="16.42578125" style="306" customWidth="1"/>
    <col min="4" max="9" width="16.5703125" style="306" customWidth="1"/>
    <col min="10" max="10" width="1.5703125" style="306" customWidth="1"/>
    <col min="11" max="11" width="18" style="306" customWidth="1"/>
    <col min="12" max="12" width="2.5703125" style="306" customWidth="1"/>
    <col min="13" max="16384" width="9.28515625" style="306"/>
  </cols>
  <sheetData>
    <row r="1" spans="1:12" s="304" customFormat="1" ht="10.15" customHeight="1" thickBot="1" x14ac:dyDescent="0.35"/>
    <row r="2" spans="1:12" ht="9.75" customHeight="1" x14ac:dyDescent="0.3">
      <c r="B2" s="305"/>
      <c r="C2" s="244"/>
      <c r="D2" s="244"/>
      <c r="E2" s="244"/>
      <c r="F2" s="244"/>
      <c r="G2" s="244"/>
      <c r="H2" s="244"/>
      <c r="I2" s="244"/>
      <c r="J2" s="267"/>
    </row>
    <row r="3" spans="1:12" s="309" customFormat="1" ht="31.5" customHeight="1" x14ac:dyDescent="0.25">
      <c r="A3" s="307"/>
      <c r="B3" s="308"/>
      <c r="C3" s="266" t="s">
        <v>102</v>
      </c>
      <c r="D3" s="266"/>
      <c r="E3" s="266"/>
      <c r="F3" s="361"/>
      <c r="G3" s="361"/>
      <c r="H3" s="361"/>
      <c r="I3" s="270"/>
      <c r="J3" s="268"/>
    </row>
    <row r="4" spans="1:12" s="309" customFormat="1" ht="9.75" customHeight="1" x14ac:dyDescent="0.25">
      <c r="A4" s="307"/>
      <c r="B4" s="308"/>
      <c r="C4" s="266"/>
      <c r="D4" s="266"/>
      <c r="E4" s="266"/>
      <c r="F4" s="271"/>
      <c r="G4" s="271"/>
      <c r="H4" s="271"/>
      <c r="I4" s="266"/>
      <c r="J4" s="268"/>
    </row>
    <row r="5" spans="1:12" ht="31.5" customHeight="1" x14ac:dyDescent="0.3">
      <c r="B5" s="310"/>
      <c r="C5" s="270"/>
      <c r="D5" s="358" t="s">
        <v>117</v>
      </c>
      <c r="E5" s="358"/>
      <c r="F5" s="358"/>
      <c r="G5" s="358"/>
      <c r="H5" s="358"/>
      <c r="I5" s="333">
        <f>MŠ!I22+ZŠ!I21+ŠD!I18+ŠK!I18+SVČ!I18+ZUŠ!I18</f>
        <v>0</v>
      </c>
      <c r="J5" s="268"/>
    </row>
    <row r="6" spans="1:12" s="309" customFormat="1" ht="33.75" customHeight="1" x14ac:dyDescent="0.25">
      <c r="A6" s="307"/>
      <c r="B6" s="308"/>
      <c r="C6" s="270" t="s">
        <v>99</v>
      </c>
      <c r="D6" s="275"/>
      <c r="E6" s="270" t="s">
        <v>100</v>
      </c>
      <c r="F6" s="275"/>
      <c r="G6" s="270" t="s">
        <v>101</v>
      </c>
      <c r="H6" s="275"/>
      <c r="I6" s="333">
        <f>IF(OR(AND(F6="Ano",H6="Ano"),AND(D6="Ano",H6="Ano")),1,0)</f>
        <v>0</v>
      </c>
      <c r="J6" s="268"/>
    </row>
    <row r="7" spans="1:12" ht="10.5" customHeight="1" thickBot="1" x14ac:dyDescent="0.35">
      <c r="B7" s="311"/>
      <c r="C7" s="245"/>
      <c r="D7" s="245"/>
      <c r="E7" s="245"/>
      <c r="F7" s="245"/>
      <c r="G7" s="245"/>
      <c r="H7" s="245"/>
      <c r="I7" s="245"/>
      <c r="J7" s="269"/>
    </row>
    <row r="8" spans="1:12" ht="7.5" customHeight="1" thickBot="1" x14ac:dyDescent="0.35"/>
    <row r="9" spans="1:12" s="312" customFormat="1" ht="8.1" customHeight="1" x14ac:dyDescent="0.3">
      <c r="B9" s="313"/>
      <c r="C9" s="272"/>
      <c r="D9" s="272"/>
      <c r="E9" s="272"/>
      <c r="F9" s="272"/>
      <c r="G9" s="272"/>
      <c r="H9" s="273"/>
      <c r="I9" s="272"/>
      <c r="J9" s="273"/>
      <c r="K9" s="273"/>
      <c r="L9" s="274"/>
    </row>
    <row r="10" spans="1:12" s="314" customFormat="1" ht="24.75" customHeight="1" x14ac:dyDescent="0.25">
      <c r="B10" s="315"/>
      <c r="C10" s="316"/>
      <c r="D10" s="270" t="s">
        <v>99</v>
      </c>
      <c r="E10" s="359" t="s">
        <v>103</v>
      </c>
      <c r="F10" s="270" t="s">
        <v>100</v>
      </c>
      <c r="G10" s="359" t="s">
        <v>104</v>
      </c>
      <c r="H10" s="270" t="s">
        <v>101</v>
      </c>
      <c r="I10" s="359" t="s">
        <v>106</v>
      </c>
      <c r="J10" s="316"/>
      <c r="K10" s="316" t="s">
        <v>105</v>
      </c>
      <c r="L10" s="317"/>
    </row>
    <row r="11" spans="1:12" ht="8.25" customHeight="1" x14ac:dyDescent="0.3">
      <c r="A11" s="306"/>
      <c r="B11" s="318"/>
      <c r="C11" s="319"/>
      <c r="D11" s="320"/>
      <c r="E11" s="359"/>
      <c r="F11" s="320"/>
      <c r="G11" s="359"/>
      <c r="H11" s="320"/>
      <c r="I11" s="359"/>
      <c r="J11" s="320"/>
      <c r="K11" s="320"/>
      <c r="L11" s="321"/>
    </row>
    <row r="12" spans="1:12" ht="27" customHeight="1" x14ac:dyDescent="0.3">
      <c r="A12" s="306"/>
      <c r="B12" s="318"/>
      <c r="C12" s="322" t="s">
        <v>92</v>
      </c>
      <c r="D12" s="323">
        <f>MŠ!J22+ZŠ!J21+ŠD!J18+ŠK!J18+SVČ!J18+ZUŠ!J18</f>
        <v>0</v>
      </c>
      <c r="E12" s="360"/>
      <c r="F12" s="323">
        <f>MŠ!K22+ZŠ!K21+ŠD!K18+ŠK!K18+SVČ!K18+ZUŠ!K18</f>
        <v>0</v>
      </c>
      <c r="G12" s="360"/>
      <c r="H12" s="323">
        <f>MŠ!L22+ZŠ!L21+ŠD!L18+ŠK!L18+SVČ!L18+ZUŠ!L18</f>
        <v>0</v>
      </c>
      <c r="I12" s="360"/>
      <c r="J12" s="320"/>
      <c r="K12" s="324">
        <f>D12+F12+H12</f>
        <v>0</v>
      </c>
      <c r="L12" s="321"/>
    </row>
    <row r="13" spans="1:12" ht="27" customHeight="1" x14ac:dyDescent="0.3">
      <c r="A13" s="306"/>
      <c r="B13" s="318"/>
      <c r="C13" s="325" t="s">
        <v>93</v>
      </c>
      <c r="D13" s="323">
        <f>MŠ!Q22+ZŠ!Q21+ŠD!Q18+ŠK!Q18+SVČ!N18+ZUŠ!N18</f>
        <v>0</v>
      </c>
      <c r="E13" s="323">
        <f>MŠ!S4+ZŠ!S4+ŠD!S4+ŠK!S4+SVČ!P4+ZUŠ!P4</f>
        <v>0</v>
      </c>
      <c r="F13" s="323">
        <f>MŠ!R22+ZŠ!R21+ŠD!R18+ŠK!R18+SVČ!O18+ZUŠ!O18</f>
        <v>0</v>
      </c>
      <c r="G13" s="323">
        <f>MŠ!S5+ZŠ!S5+ŠD!S5+ŠK!S5+SVČ!P5+ZUŠ!P5</f>
        <v>0</v>
      </c>
      <c r="H13" s="323">
        <f>MŠ!S22+ZŠ!S21+ŠD!S18+ŠK!S18+SVČ!P18+ZUŠ!P18</f>
        <v>0</v>
      </c>
      <c r="I13" s="323">
        <f>MŠ!S6+ZŠ!S6+ŠD!S6+ŠK!S6+SVČ!P6+ZUŠ!P6</f>
        <v>0</v>
      </c>
      <c r="J13" s="320"/>
      <c r="K13" s="326">
        <f>SUM(D13:I13)</f>
        <v>0</v>
      </c>
      <c r="L13" s="321"/>
    </row>
    <row r="14" spans="1:12" ht="27" customHeight="1" x14ac:dyDescent="0.3">
      <c r="A14" s="306"/>
      <c r="B14" s="318"/>
      <c r="C14" s="325" t="s">
        <v>94</v>
      </c>
      <c r="D14" s="323">
        <f>MŠ!U22+ZŠ!U21+ŠD!X18+ŠK!X18+SVČ!R18+ZUŠ!R18</f>
        <v>0</v>
      </c>
      <c r="E14" s="323">
        <f>MŠ!W4+ZŠ!W4+ŠD!Z4+ŠK!Z4+SVČ!T4+ZUŠ!T4</f>
        <v>0</v>
      </c>
      <c r="F14" s="323">
        <f>MŠ!V22+ZŠ!V21+ŠD!Y18+ŠK!Y18+SVČ!S18+ZUŠ!S18</f>
        <v>0</v>
      </c>
      <c r="G14" s="323">
        <f>MŠ!W5+ZŠ!W5+ŠD!Z5+ŠK!Z5+SVČ!T5+ZUŠ!T5</f>
        <v>0</v>
      </c>
      <c r="H14" s="323">
        <f>MŠ!W22+ZŠ!W21+ŠD!Z18+ŠK!Z18+SVČ!T18+ZUŠ!T18</f>
        <v>0</v>
      </c>
      <c r="I14" s="323">
        <f>MŠ!W6+ZŠ!W6+ŠD!Z6+ŠK!Z6+SVČ!T6+ZUŠ!T6</f>
        <v>0</v>
      </c>
      <c r="J14" s="320"/>
      <c r="K14" s="326">
        <f t="shared" ref="K14:K15" si="0">SUM(D14:I14)</f>
        <v>0</v>
      </c>
      <c r="L14" s="321"/>
    </row>
    <row r="15" spans="1:12" ht="27" customHeight="1" x14ac:dyDescent="0.3">
      <c r="A15" s="306"/>
      <c r="B15" s="318"/>
      <c r="C15" s="325" t="s">
        <v>95</v>
      </c>
      <c r="D15" s="323">
        <f>MŠ!Y22+ZŠ!Y21+ŠD!AE18+ŠK!AE18+SVČ!V18+ZUŠ!V18</f>
        <v>0</v>
      </c>
      <c r="E15" s="323">
        <f>MŠ!AA4+ZŠ!AA4+ŠD!AG4+ŠK!AG4+SVČ!X4+ZUŠ!X4</f>
        <v>0</v>
      </c>
      <c r="F15" s="323">
        <f>MŠ!Z22+ZŠ!Z21+ŠD!AF18+ŠK!AF18+SVČ!W18+ZUŠ!W18</f>
        <v>0</v>
      </c>
      <c r="G15" s="323">
        <f>MŠ!AA5+ZŠ!AA5+ŠD!AG5+ŠK!AG5+SVČ!X5+ZUŠ!X5</f>
        <v>0</v>
      </c>
      <c r="H15" s="323">
        <f>MŠ!AA22+ZŠ!AA21+ŠD!AG18+ŠK!AG18+SVČ!X18+ZUŠ!X18</f>
        <v>0</v>
      </c>
      <c r="I15" s="323">
        <f>MŠ!AA6+ZŠ!AA6+ŠD!AG6+ŠK!AG6+SVČ!X6+ZUŠ!X6</f>
        <v>0</v>
      </c>
      <c r="J15" s="320"/>
      <c r="K15" s="326">
        <f t="shared" si="0"/>
        <v>0</v>
      </c>
      <c r="L15" s="321"/>
    </row>
    <row r="16" spans="1:12" ht="12.75" customHeight="1" thickBot="1" x14ac:dyDescent="0.35">
      <c r="A16" s="306"/>
      <c r="B16" s="327"/>
      <c r="C16" s="245"/>
      <c r="D16" s="328"/>
      <c r="E16" s="245"/>
      <c r="F16" s="328"/>
      <c r="G16" s="245"/>
      <c r="H16" s="328"/>
      <c r="I16" s="245"/>
      <c r="J16" s="245"/>
      <c r="K16" s="245"/>
      <c r="L16" s="329"/>
    </row>
    <row r="17" spans="4:8" s="304" customFormat="1" ht="27.75" customHeight="1" x14ac:dyDescent="0.3">
      <c r="D17" s="330"/>
      <c r="F17" s="330"/>
      <c r="H17" s="330"/>
    </row>
  </sheetData>
  <sheetProtection algorithmName="SHA-512" hashValue="kKAJ68FaPePaOvsrmhrmTTGWsjW1Io/bTKeMFXq2NkU56YIZbxd+hUvBwPxOwYr9ZevDMsil2wl8pXhU0ZZZ7w==" saltValue="WWD3Mu0hM/4A48iAJviEhg==" spinCount="100000" sheet="1" objects="1" scenarios="1" autoFilter="0"/>
  <mergeCells count="5">
    <mergeCell ref="D5:H5"/>
    <mergeCell ref="E10:E12"/>
    <mergeCell ref="G10:G12"/>
    <mergeCell ref="I10:I12"/>
    <mergeCell ref="F3:H3"/>
  </mergeCells>
  <phoneticPr fontId="45" type="noConversion"/>
  <conditionalFormatting sqref="C6 E6 G6 D10 F10 H10">
    <cfRule type="expression" dxfId="63" priority="1">
      <formula>$I$5&gt;0</formula>
    </cfRule>
    <cfRule type="expression" dxfId="62" priority="16">
      <formula>$I$6=1</formula>
    </cfRule>
  </conditionalFormatting>
  <conditionalFormatting sqref="E13:E15">
    <cfRule type="cellIs" dxfId="61" priority="9" operator="lessThan">
      <formula>0</formula>
    </cfRule>
    <cfRule type="expression" dxfId="60" priority="30">
      <formula>$N$9=1</formula>
    </cfRule>
  </conditionalFormatting>
  <conditionalFormatting sqref="G13:G15">
    <cfRule type="cellIs" dxfId="59" priority="7" operator="lessThan">
      <formula>0</formula>
    </cfRule>
    <cfRule type="expression" dxfId="58" priority="8">
      <formula>$N$9=1</formula>
    </cfRule>
  </conditionalFormatting>
  <conditionalFormatting sqref="I13:I15">
    <cfRule type="cellIs" dxfId="57" priority="5" operator="lessThan">
      <formula>0</formula>
    </cfRule>
    <cfRule type="expression" dxfId="56" priority="6">
      <formula>$N$9=1</formula>
    </cfRule>
  </conditionalFormatting>
  <conditionalFormatting sqref="K13:K15">
    <cfRule type="expression" dxfId="55" priority="31">
      <formula>#REF!&gt;#REF!</formula>
    </cfRule>
  </conditionalFormatting>
  <dataValidations count="1">
    <dataValidation type="list" allowBlank="1" showInputMessage="1" showErrorMessage="1" sqref="D6 F6 H6" xr:uid="{00000000-0002-0000-0100-000000000000}">
      <formula1>"ano,ne"</formula1>
    </dataValidation>
  </dataValidations>
  <pageMargins left="0.70866141732283472" right="0.70866141732283472" top="0.39370078740157483"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Z31"/>
  <sheetViews>
    <sheetView zoomScale="90" zoomScaleNormal="90" workbookViewId="0">
      <selection activeCell="E11" sqref="E11"/>
    </sheetView>
  </sheetViews>
  <sheetFormatPr defaultColWidth="9.28515625" defaultRowHeight="14.25" x14ac:dyDescent="0.25"/>
  <cols>
    <col min="1" max="1" width="1.7109375" style="2" customWidth="1"/>
    <col min="2" max="2" width="7.7109375" style="4" customWidth="1"/>
    <col min="3" max="3" width="5.7109375" style="216" customWidth="1"/>
    <col min="4" max="4" width="5.7109375" style="2" hidden="1" customWidth="1"/>
    <col min="5" max="6" width="15.7109375" style="2" customWidth="1"/>
    <col min="7" max="7" width="16.7109375" style="2" hidden="1" customWidth="1"/>
    <col min="8" max="8" width="10.7109375" style="2" customWidth="1"/>
    <col min="9" max="9" width="13.7109375" style="2" customWidth="1"/>
    <col min="10" max="10" width="15.7109375" style="2" customWidth="1"/>
    <col min="11" max="11" width="12.7109375" style="11" hidden="1" customWidth="1"/>
    <col min="12" max="12" width="15.7109375" style="3" customWidth="1"/>
    <col min="13" max="13" width="1.7109375" style="11" customWidth="1"/>
    <col min="14" max="14" width="11.5703125" style="2" customWidth="1"/>
    <col min="15" max="15" width="11.7109375" style="2" customWidth="1"/>
    <col min="16" max="16" width="2.7109375" style="11" customWidth="1"/>
    <col min="17" max="17" width="15.28515625" style="2" customWidth="1"/>
    <col min="18" max="18" width="10.7109375" style="11" hidden="1" customWidth="1"/>
    <col min="19" max="19" width="14.7109375" style="3" customWidth="1"/>
    <col min="20" max="20" width="2.7109375" style="11" customWidth="1"/>
    <col min="21" max="21" width="15.28515625" style="2" customWidth="1"/>
    <col min="22" max="22" width="10.7109375" style="11" hidden="1" customWidth="1"/>
    <col min="23" max="23" width="14.7109375" style="3" customWidth="1"/>
    <col min="24" max="24" width="2.7109375" style="11" customWidth="1"/>
    <col min="25" max="25" width="15.28515625" style="2" customWidth="1"/>
    <col min="26" max="26" width="10.7109375" style="11" hidden="1" customWidth="1"/>
    <col min="27" max="27" width="14.7109375" style="3" customWidth="1"/>
    <col min="28" max="28" width="1.7109375" style="206" customWidth="1"/>
    <col min="29" max="29" width="1.7109375" style="11" customWidth="1"/>
    <col min="30" max="30" width="130.5703125" style="2" customWidth="1"/>
    <col min="31" max="16384" width="9.28515625" style="2"/>
  </cols>
  <sheetData>
    <row r="1" spans="2:52" ht="8.1" customHeight="1" thickBot="1" x14ac:dyDescent="0.35">
      <c r="B1" s="212"/>
    </row>
    <row r="2" spans="2:52" ht="27.75" customHeight="1" thickBot="1" x14ac:dyDescent="0.3">
      <c r="B2" s="362" t="s">
        <v>92</v>
      </c>
      <c r="C2" s="363"/>
      <c r="D2" s="363"/>
      <c r="E2" s="363"/>
      <c r="F2" s="363"/>
      <c r="G2" s="363"/>
      <c r="H2" s="363"/>
      <c r="I2" s="363"/>
      <c r="J2" s="363"/>
      <c r="K2" s="363"/>
      <c r="L2" s="363"/>
      <c r="M2" s="363"/>
      <c r="N2" s="363"/>
      <c r="O2" s="364"/>
      <c r="Q2" s="365" t="s">
        <v>93</v>
      </c>
      <c r="R2" s="366"/>
      <c r="S2" s="367"/>
      <c r="U2" s="365" t="s">
        <v>94</v>
      </c>
      <c r="V2" s="366"/>
      <c r="W2" s="367"/>
      <c r="Y2" s="365" t="s">
        <v>95</v>
      </c>
      <c r="Z2" s="366"/>
      <c r="AA2" s="367"/>
    </row>
    <row r="3" spans="2:52" s="1" customFormat="1" ht="9.75" customHeight="1" thickBot="1" x14ac:dyDescent="0.3">
      <c r="B3" s="261"/>
      <c r="J3" s="12"/>
      <c r="M3" s="12"/>
      <c r="N3" s="256"/>
      <c r="O3" s="12"/>
      <c r="P3" s="2"/>
      <c r="Q3" s="2"/>
      <c r="R3" s="11"/>
      <c r="S3" s="2"/>
      <c r="T3" s="2"/>
      <c r="U3" s="2"/>
      <c r="V3" s="11"/>
      <c r="W3" s="2"/>
      <c r="X3" s="2"/>
      <c r="Y3" s="2"/>
      <c r="Z3" s="11"/>
      <c r="AA3" s="2"/>
      <c r="AB3" s="207"/>
      <c r="AC3" s="256"/>
    </row>
    <row r="4" spans="2:52" s="1" customFormat="1" ht="20.25" customHeight="1" x14ac:dyDescent="0.25">
      <c r="B4" s="261"/>
      <c r="J4" s="12"/>
      <c r="M4" s="12"/>
      <c r="N4" s="256"/>
      <c r="O4" s="12"/>
      <c r="Q4" s="253" t="s">
        <v>96</v>
      </c>
      <c r="R4" s="254"/>
      <c r="S4" s="255">
        <f>IF(S13&gt;0,$J22-Q22,0)</f>
        <v>0</v>
      </c>
      <c r="U4" s="253" t="s">
        <v>96</v>
      </c>
      <c r="V4" s="254"/>
      <c r="W4" s="255">
        <f>IF(W13&gt;0,$J22-U22,0)</f>
        <v>0</v>
      </c>
      <c r="Y4" s="253" t="s">
        <v>96</v>
      </c>
      <c r="Z4" s="254"/>
      <c r="AA4" s="255">
        <f>IF(AA13&gt;0,$J22-Y22,0)</f>
        <v>0</v>
      </c>
      <c r="AB4" s="207"/>
      <c r="AC4" s="256"/>
    </row>
    <row r="5" spans="2:52" ht="17.25" customHeight="1" x14ac:dyDescent="0.3">
      <c r="B5" s="212"/>
      <c r="C5" s="2"/>
      <c r="J5" s="11"/>
      <c r="K5" s="2"/>
      <c r="L5" s="2"/>
      <c r="N5" s="3"/>
      <c r="O5" s="11"/>
      <c r="P5" s="1"/>
      <c r="Q5" s="263" t="s">
        <v>97</v>
      </c>
      <c r="R5" s="264"/>
      <c r="S5" s="265">
        <f>IF(S13&gt;0,$K22-R22,0)</f>
        <v>0</v>
      </c>
      <c r="T5" s="1"/>
      <c r="U5" s="263" t="s">
        <v>97</v>
      </c>
      <c r="V5" s="264"/>
      <c r="W5" s="265">
        <f>IF(W13&gt;0,$K22-V22,0)</f>
        <v>0</v>
      </c>
      <c r="X5" s="1"/>
      <c r="Y5" s="263" t="s">
        <v>97</v>
      </c>
      <c r="Z5" s="264"/>
      <c r="AA5" s="265">
        <f>IF(AA13&gt;0,$K22-Z22,0)</f>
        <v>0</v>
      </c>
      <c r="AC5" s="3"/>
    </row>
    <row r="6" spans="2:52" ht="17.25" customHeight="1" thickBot="1" x14ac:dyDescent="0.35">
      <c r="B6" s="212"/>
      <c r="C6" s="2"/>
      <c r="J6" s="11"/>
      <c r="K6" s="2"/>
      <c r="L6" s="2"/>
      <c r="N6" s="3"/>
      <c r="O6" s="11"/>
      <c r="P6" s="1"/>
      <c r="Q6" s="262" t="s">
        <v>98</v>
      </c>
      <c r="R6" s="257"/>
      <c r="S6" s="258">
        <f>IF(S13&gt;0,$L22-S22,0)</f>
        <v>0</v>
      </c>
      <c r="T6" s="1"/>
      <c r="U6" s="262" t="s">
        <v>98</v>
      </c>
      <c r="V6" s="257"/>
      <c r="W6" s="258">
        <f>IF(W13&gt;0,$L22-W22,0)</f>
        <v>0</v>
      </c>
      <c r="X6" s="1"/>
      <c r="Y6" s="262" t="s">
        <v>98</v>
      </c>
      <c r="Z6" s="257"/>
      <c r="AA6" s="258">
        <f>IF(AA13&gt;0,$L22-AA22,0)</f>
        <v>0</v>
      </c>
      <c r="AC6" s="3"/>
    </row>
    <row r="7" spans="2:52" ht="12.75" customHeight="1" thickBot="1" x14ac:dyDescent="0.35">
      <c r="B7" s="212"/>
      <c r="C7" s="2"/>
      <c r="J7" s="11"/>
      <c r="K7" s="2"/>
      <c r="L7" s="2"/>
      <c r="N7" s="3"/>
      <c r="O7" s="11"/>
      <c r="P7" s="2"/>
      <c r="S7" s="2"/>
      <c r="T7" s="2"/>
      <c r="W7" s="2"/>
      <c r="X7" s="2"/>
      <c r="AA7" s="2"/>
      <c r="AC7" s="2"/>
      <c r="AE7" s="11"/>
      <c r="AG7" s="11"/>
      <c r="AH7" s="3"/>
      <c r="AI7" s="11"/>
      <c r="AM7" s="11"/>
      <c r="AO7" s="11"/>
      <c r="AP7" s="3"/>
      <c r="AQ7" s="11"/>
      <c r="AU7" s="11"/>
      <c r="AW7" s="11"/>
      <c r="AY7" s="11"/>
      <c r="AZ7" s="11"/>
    </row>
    <row r="8" spans="2:52" ht="9.75" customHeight="1" x14ac:dyDescent="0.25">
      <c r="B8" s="16"/>
      <c r="C8" s="217"/>
      <c r="D8" s="17"/>
      <c r="E8" s="17"/>
      <c r="F8" s="17"/>
      <c r="G8" s="17"/>
      <c r="H8" s="17"/>
      <c r="I8" s="374" t="s">
        <v>5</v>
      </c>
      <c r="J8" s="368" t="s">
        <v>7</v>
      </c>
      <c r="K8" s="173">
        <v>250000</v>
      </c>
      <c r="L8" s="371" t="s">
        <v>6</v>
      </c>
      <c r="N8" s="374" t="s">
        <v>53</v>
      </c>
      <c r="O8" s="374" t="s">
        <v>43</v>
      </c>
      <c r="Q8" s="368" t="s">
        <v>7</v>
      </c>
      <c r="R8" s="173">
        <v>250000</v>
      </c>
      <c r="S8" s="371" t="s">
        <v>6</v>
      </c>
      <c r="U8" s="368" t="s">
        <v>7</v>
      </c>
      <c r="V8" s="173">
        <v>250000</v>
      </c>
      <c r="W8" s="371" t="s">
        <v>6</v>
      </c>
      <c r="Y8" s="368" t="s">
        <v>7</v>
      </c>
      <c r="Z8" s="173">
        <v>250000</v>
      </c>
      <c r="AA8" s="371" t="s">
        <v>6</v>
      </c>
      <c r="AD8" s="377" t="s">
        <v>116</v>
      </c>
    </row>
    <row r="9" spans="2:52" ht="25.5" customHeight="1" x14ac:dyDescent="0.25">
      <c r="B9" s="383" t="s">
        <v>13</v>
      </c>
      <c r="C9" s="384"/>
      <c r="D9" s="384"/>
      <c r="E9" s="384"/>
      <c r="F9" s="384"/>
      <c r="G9" s="384"/>
      <c r="H9" s="385"/>
      <c r="I9" s="375"/>
      <c r="J9" s="369"/>
      <c r="K9" s="144">
        <v>2000</v>
      </c>
      <c r="L9" s="372"/>
      <c r="N9" s="375"/>
      <c r="O9" s="375"/>
      <c r="Q9" s="369"/>
      <c r="R9" s="144">
        <v>2000</v>
      </c>
      <c r="S9" s="372"/>
      <c r="U9" s="369"/>
      <c r="V9" s="144">
        <v>2000</v>
      </c>
      <c r="W9" s="372"/>
      <c r="Y9" s="369"/>
      <c r="Z9" s="144">
        <v>2000</v>
      </c>
      <c r="AA9" s="372"/>
      <c r="AD9" s="378"/>
    </row>
    <row r="10" spans="2:52" ht="41.25" customHeight="1" x14ac:dyDescent="0.3">
      <c r="B10" s="18"/>
      <c r="C10" s="218"/>
      <c r="D10" s="174"/>
      <c r="E10" s="120" t="s">
        <v>55</v>
      </c>
      <c r="F10" s="121" t="s">
        <v>8</v>
      </c>
      <c r="G10" s="121" t="s">
        <v>4</v>
      </c>
      <c r="H10" s="21"/>
      <c r="I10" s="375"/>
      <c r="J10" s="369"/>
      <c r="K10" s="145"/>
      <c r="L10" s="372"/>
      <c r="N10" s="375"/>
      <c r="O10" s="375"/>
      <c r="Q10" s="369"/>
      <c r="R10" s="145"/>
      <c r="S10" s="372"/>
      <c r="U10" s="369"/>
      <c r="V10" s="145"/>
      <c r="W10" s="372"/>
      <c r="Y10" s="369"/>
      <c r="Z10" s="145"/>
      <c r="AA10" s="372"/>
      <c r="AD10" s="378"/>
    </row>
    <row r="11" spans="2:52" s="1" customFormat="1" ht="28.5" customHeight="1" x14ac:dyDescent="0.3">
      <c r="B11" s="18"/>
      <c r="C11" s="218"/>
      <c r="D11" s="174"/>
      <c r="E11" s="147">
        <v>0</v>
      </c>
      <c r="F11" s="148" t="s">
        <v>9</v>
      </c>
      <c r="G11" s="124">
        <f>K12</f>
        <v>0</v>
      </c>
      <c r="H11" s="20"/>
      <c r="I11" s="375"/>
      <c r="J11" s="369"/>
      <c r="K11" s="145">
        <f>IF((E11=0),IF(L21&gt;0,1,0),0)</f>
        <v>0</v>
      </c>
      <c r="L11" s="372"/>
      <c r="M11" s="12"/>
      <c r="N11" s="375"/>
      <c r="O11" s="375"/>
      <c r="P11" s="12"/>
      <c r="Q11" s="369"/>
      <c r="R11" s="145">
        <f>IF(($E11=0),IF(S21&gt;0,1,0),0)</f>
        <v>0</v>
      </c>
      <c r="S11" s="372"/>
      <c r="T11" s="12"/>
      <c r="U11" s="369"/>
      <c r="V11" s="145">
        <f>IF(($E11=0),IF(W21&gt;0,1,0),0)</f>
        <v>0</v>
      </c>
      <c r="W11" s="372"/>
      <c r="X11" s="12"/>
      <c r="Y11" s="369"/>
      <c r="Z11" s="145">
        <f>IF(($E11=0),IF(AA21&gt;0,1,0),0)</f>
        <v>0</v>
      </c>
      <c r="AA11" s="372"/>
      <c r="AB11" s="207"/>
      <c r="AC11" s="12"/>
      <c r="AD11" s="378"/>
    </row>
    <row r="12" spans="2:52" s="1" customFormat="1" ht="18" customHeight="1" thickBot="1" x14ac:dyDescent="0.3">
      <c r="B12" s="18"/>
      <c r="C12" s="219"/>
      <c r="D12" s="19"/>
      <c r="E12" s="19"/>
      <c r="F12" s="19"/>
      <c r="G12" s="19"/>
      <c r="H12" s="20"/>
      <c r="I12" s="376"/>
      <c r="J12" s="370"/>
      <c r="K12" s="138">
        <f>IF(E11&gt;0,K8+E11*K9,0)</f>
        <v>0</v>
      </c>
      <c r="L12" s="373"/>
      <c r="M12" s="12"/>
      <c r="N12" s="376"/>
      <c r="O12" s="376"/>
      <c r="P12" s="12"/>
      <c r="Q12" s="370"/>
      <c r="R12" s="138">
        <f>IF($E11&gt;0,R8+$E11*R9,0)</f>
        <v>0</v>
      </c>
      <c r="S12" s="373"/>
      <c r="T12" s="12"/>
      <c r="U12" s="370"/>
      <c r="V12" s="138">
        <f>IF($E11&gt;0,V8+$E11*V9,0)</f>
        <v>0</v>
      </c>
      <c r="W12" s="373"/>
      <c r="X12" s="12"/>
      <c r="Y12" s="370"/>
      <c r="Z12" s="138">
        <f>IF($E11&gt;0,Z8+$E11*Z9,0)</f>
        <v>0</v>
      </c>
      <c r="AA12" s="373"/>
      <c r="AB12" s="207"/>
      <c r="AC12" s="12"/>
      <c r="AD12" s="379"/>
    </row>
    <row r="13" spans="2:52" s="1" customFormat="1" ht="18" thickBot="1" x14ac:dyDescent="0.3">
      <c r="B13" s="181" t="s">
        <v>20</v>
      </c>
      <c r="C13" s="220"/>
      <c r="D13" s="182"/>
      <c r="E13" s="182"/>
      <c r="F13" s="182"/>
      <c r="G13" s="195"/>
      <c r="H13" s="182"/>
      <c r="I13" s="155"/>
      <c r="J13" s="155"/>
      <c r="K13" s="30">
        <f>K21</f>
        <v>0</v>
      </c>
      <c r="L13" s="31">
        <f>L21</f>
        <v>0</v>
      </c>
      <c r="M13" s="12"/>
      <c r="P13" s="12"/>
      <c r="Q13" s="259"/>
      <c r="R13" s="30">
        <f>R21</f>
        <v>0</v>
      </c>
      <c r="S13" s="31">
        <f>S21</f>
        <v>0</v>
      </c>
      <c r="T13" s="12"/>
      <c r="U13" s="259"/>
      <c r="V13" s="30">
        <f>V21</f>
        <v>0</v>
      </c>
      <c r="W13" s="31">
        <f>W21</f>
        <v>0</v>
      </c>
      <c r="X13" s="12"/>
      <c r="Y13" s="259"/>
      <c r="Z13" s="30">
        <f>Z21</f>
        <v>0</v>
      </c>
      <c r="AA13" s="31">
        <f>AA21</f>
        <v>0</v>
      </c>
      <c r="AB13" s="207"/>
      <c r="AC13" s="12"/>
    </row>
    <row r="14" spans="2:52" s="1" customFormat="1" ht="45" customHeight="1" thickBot="1" x14ac:dyDescent="0.3">
      <c r="B14" s="22" t="s">
        <v>56</v>
      </c>
      <c r="C14" s="289" t="str">
        <f>IF(Souhrn!$H$6="Ano","2.4","2.3")</f>
        <v>2.3</v>
      </c>
      <c r="D14" s="213">
        <v>152</v>
      </c>
      <c r="E14" s="386" t="s">
        <v>29</v>
      </c>
      <c r="F14" s="386"/>
      <c r="G14" s="386"/>
      <c r="H14" s="387"/>
      <c r="I14" s="23">
        <v>423</v>
      </c>
      <c r="J14" s="201">
        <f>IF($F$11="Ano",0,INT(O14/12*1720*N14))</f>
        <v>0</v>
      </c>
      <c r="K14" s="135">
        <f t="shared" ref="K14:K17" si="0">J14</f>
        <v>0</v>
      </c>
      <c r="L14" s="26">
        <f t="shared" ref="L14:L20" si="1">I14*K14</f>
        <v>0</v>
      </c>
      <c r="M14" s="12"/>
      <c r="N14" s="246">
        <v>0</v>
      </c>
      <c r="O14" s="178">
        <v>0</v>
      </c>
      <c r="P14" s="12"/>
      <c r="Q14" s="260">
        <v>0</v>
      </c>
      <c r="R14" s="135">
        <f>IF($F$11="Ano",0,Q14)</f>
        <v>0</v>
      </c>
      <c r="S14" s="26">
        <f t="shared" ref="S14:S20" si="2">$I14*R14</f>
        <v>0</v>
      </c>
      <c r="T14" s="12"/>
      <c r="U14" s="260">
        <v>0</v>
      </c>
      <c r="V14" s="135">
        <f>IF($F$11="Ano",0,U14)</f>
        <v>0</v>
      </c>
      <c r="W14" s="26">
        <f t="shared" ref="W14:W20" si="3">$I14*V14</f>
        <v>0</v>
      </c>
      <c r="X14" s="12"/>
      <c r="Y14" s="260">
        <v>0</v>
      </c>
      <c r="Z14" s="135">
        <f>IF($F$11="Ano",0,Y14)</f>
        <v>0</v>
      </c>
      <c r="AA14" s="26">
        <f t="shared" ref="AA14:AA20" si="4">$I14*Z14</f>
        <v>0</v>
      </c>
      <c r="AB14" s="207">
        <f>IF(L14=0,IF(S14+W14+AA14&gt;0,IF(LEN(AD14)&lt;6,1,0),0),0)</f>
        <v>0</v>
      </c>
      <c r="AC14" s="12"/>
      <c r="AD14" s="203"/>
    </row>
    <row r="15" spans="2:52" s="1" customFormat="1" ht="45" customHeight="1" thickBot="1" x14ac:dyDescent="0.3">
      <c r="B15" s="24" t="s">
        <v>57</v>
      </c>
      <c r="C15" s="277" t="str">
        <f>IF(Souhrn!$H$6="Ano","2.4","2.3")</f>
        <v>2.3</v>
      </c>
      <c r="D15" s="213">
        <v>152</v>
      </c>
      <c r="E15" s="380" t="s">
        <v>78</v>
      </c>
      <c r="F15" s="381"/>
      <c r="G15" s="381"/>
      <c r="H15" s="382"/>
      <c r="I15" s="110">
        <v>493</v>
      </c>
      <c r="J15" s="202">
        <f>IF($F$11="Ano",0,INT(O15/12*1720*N15))</f>
        <v>0</v>
      </c>
      <c r="K15" s="135">
        <f t="shared" si="0"/>
        <v>0</v>
      </c>
      <c r="L15" s="27">
        <f t="shared" si="1"/>
        <v>0</v>
      </c>
      <c r="M15" s="12"/>
      <c r="N15" s="247">
        <v>0</v>
      </c>
      <c r="O15" s="180">
        <v>0</v>
      </c>
      <c r="P15" s="12"/>
      <c r="Q15" s="260">
        <v>0</v>
      </c>
      <c r="R15" s="135">
        <f t="shared" ref="R15:R16" si="5">IF($F$11="Ano",0,Q15)</f>
        <v>0</v>
      </c>
      <c r="S15" s="27">
        <f t="shared" si="2"/>
        <v>0</v>
      </c>
      <c r="T15" s="12"/>
      <c r="U15" s="331">
        <v>0</v>
      </c>
      <c r="V15" s="135">
        <f t="shared" ref="V15:V16" si="6">IF($F$11="Ano",0,U15)</f>
        <v>0</v>
      </c>
      <c r="W15" s="27">
        <f t="shared" si="3"/>
        <v>0</v>
      </c>
      <c r="X15" s="12"/>
      <c r="Y15" s="331">
        <v>0</v>
      </c>
      <c r="Z15" s="135">
        <f t="shared" ref="Z15:Z16" si="7">IF($F$11="Ano",0,Y15)</f>
        <v>0</v>
      </c>
      <c r="AA15" s="27">
        <f t="shared" si="4"/>
        <v>0</v>
      </c>
      <c r="AB15" s="207">
        <f t="shared" ref="AB15:AB20" si="8">IF(L15=0,IF(S15+W15+AA15&gt;0,IF(LEN(AD15)&lt;6,1,0),0),0)</f>
        <v>0</v>
      </c>
      <c r="AC15" s="12"/>
      <c r="AD15" s="204"/>
    </row>
    <row r="16" spans="2:52" s="1" customFormat="1" ht="45" customHeight="1" thickBot="1" x14ac:dyDescent="0.3">
      <c r="B16" s="24" t="s">
        <v>58</v>
      </c>
      <c r="C16" s="277" t="str">
        <f>IF(Souhrn!$H$6="Ano","2.4","2.3")</f>
        <v>2.3</v>
      </c>
      <c r="D16" s="213">
        <v>152</v>
      </c>
      <c r="E16" s="380" t="s">
        <v>30</v>
      </c>
      <c r="F16" s="381"/>
      <c r="G16" s="381"/>
      <c r="H16" s="382"/>
      <c r="I16" s="110">
        <v>567</v>
      </c>
      <c r="J16" s="202">
        <f>IF($F$11="Ano",0,INT(O16/12*1720*N16))</f>
        <v>0</v>
      </c>
      <c r="K16" s="135">
        <f t="shared" ref="K16" si="9">J16</f>
        <v>0</v>
      </c>
      <c r="L16" s="27">
        <f t="shared" ref="L16" si="10">I16*K16</f>
        <v>0</v>
      </c>
      <c r="M16" s="12"/>
      <c r="N16" s="247">
        <v>0</v>
      </c>
      <c r="O16" s="180">
        <v>0</v>
      </c>
      <c r="P16" s="12"/>
      <c r="Q16" s="260">
        <v>0</v>
      </c>
      <c r="R16" s="135">
        <f t="shared" si="5"/>
        <v>0</v>
      </c>
      <c r="S16" s="27">
        <f t="shared" si="2"/>
        <v>0</v>
      </c>
      <c r="T16" s="12"/>
      <c r="U16" s="331">
        <v>0</v>
      </c>
      <c r="V16" s="135">
        <f t="shared" si="6"/>
        <v>0</v>
      </c>
      <c r="W16" s="27">
        <f t="shared" si="3"/>
        <v>0</v>
      </c>
      <c r="X16" s="12"/>
      <c r="Y16" s="331">
        <v>0</v>
      </c>
      <c r="Z16" s="135">
        <f t="shared" si="7"/>
        <v>0</v>
      </c>
      <c r="AA16" s="27">
        <f t="shared" si="4"/>
        <v>0</v>
      </c>
      <c r="AB16" s="207">
        <f t="shared" si="8"/>
        <v>0</v>
      </c>
      <c r="AC16" s="12"/>
      <c r="AD16" s="204"/>
    </row>
    <row r="17" spans="2:30" s="1" customFormat="1" ht="45" customHeight="1" thickBot="1" x14ac:dyDescent="0.3">
      <c r="B17" s="24" t="s">
        <v>59</v>
      </c>
      <c r="C17" s="277" t="str">
        <f>IF(Souhrn!$H$6="Ano","2.4","2.3")</f>
        <v>2.3</v>
      </c>
      <c r="D17" s="213">
        <v>152</v>
      </c>
      <c r="E17" s="380" t="s">
        <v>31</v>
      </c>
      <c r="F17" s="381"/>
      <c r="G17" s="381"/>
      <c r="H17" s="382"/>
      <c r="I17" s="25">
        <v>526</v>
      </c>
      <c r="J17" s="202">
        <f>INT(O17/12*1720*N17)</f>
        <v>0</v>
      </c>
      <c r="K17" s="135">
        <f t="shared" si="0"/>
        <v>0</v>
      </c>
      <c r="L17" s="27">
        <f t="shared" si="1"/>
        <v>0</v>
      </c>
      <c r="M17" s="12"/>
      <c r="N17" s="247">
        <v>0</v>
      </c>
      <c r="O17" s="180">
        <v>0</v>
      </c>
      <c r="P17" s="12"/>
      <c r="Q17" s="260">
        <v>0</v>
      </c>
      <c r="R17" s="135">
        <f>Q17</f>
        <v>0</v>
      </c>
      <c r="S17" s="27">
        <f t="shared" si="2"/>
        <v>0</v>
      </c>
      <c r="T17" s="12"/>
      <c r="U17" s="260">
        <v>0</v>
      </c>
      <c r="V17" s="135">
        <f>U17</f>
        <v>0</v>
      </c>
      <c r="W17" s="27">
        <f t="shared" si="3"/>
        <v>0</v>
      </c>
      <c r="X17" s="12"/>
      <c r="Y17" s="260">
        <v>0</v>
      </c>
      <c r="Z17" s="135">
        <f>Y17</f>
        <v>0</v>
      </c>
      <c r="AA17" s="27">
        <f t="shared" si="4"/>
        <v>0</v>
      </c>
      <c r="AB17" s="207">
        <f t="shared" si="8"/>
        <v>0</v>
      </c>
      <c r="AC17" s="12"/>
      <c r="AD17" s="204"/>
    </row>
    <row r="18" spans="2:30" s="1" customFormat="1" ht="45" customHeight="1" x14ac:dyDescent="0.25">
      <c r="B18" s="24" t="s">
        <v>60</v>
      </c>
      <c r="C18" s="277" t="str">
        <f>IF(Souhrn!$H$6="Ano","2.4","2.2")</f>
        <v>2.2</v>
      </c>
      <c r="D18" s="214">
        <v>148</v>
      </c>
      <c r="E18" s="380" t="s">
        <v>32</v>
      </c>
      <c r="F18" s="381"/>
      <c r="G18" s="381"/>
      <c r="H18" s="382"/>
      <c r="I18" s="25">
        <v>3408</v>
      </c>
      <c r="J18" s="200">
        <v>0</v>
      </c>
      <c r="K18" s="135">
        <f>J18</f>
        <v>0</v>
      </c>
      <c r="L18" s="27">
        <f t="shared" si="1"/>
        <v>0</v>
      </c>
      <c r="M18" s="12"/>
      <c r="P18" s="12"/>
      <c r="Q18" s="260">
        <v>0</v>
      </c>
      <c r="R18" s="135">
        <f>Q18</f>
        <v>0</v>
      </c>
      <c r="S18" s="27">
        <f t="shared" si="2"/>
        <v>0</v>
      </c>
      <c r="T18" s="12"/>
      <c r="U18" s="260">
        <v>0</v>
      </c>
      <c r="V18" s="135">
        <f>U18</f>
        <v>0</v>
      </c>
      <c r="W18" s="27">
        <f t="shared" si="3"/>
        <v>0</v>
      </c>
      <c r="X18" s="12"/>
      <c r="Y18" s="260">
        <v>0</v>
      </c>
      <c r="Z18" s="135">
        <f>Y18</f>
        <v>0</v>
      </c>
      <c r="AA18" s="27">
        <f t="shared" si="4"/>
        <v>0</v>
      </c>
      <c r="AB18" s="207">
        <f t="shared" si="8"/>
        <v>0</v>
      </c>
      <c r="AC18" s="12"/>
      <c r="AD18" s="204"/>
    </row>
    <row r="19" spans="2:30" s="1" customFormat="1" ht="45" customHeight="1" x14ac:dyDescent="0.25">
      <c r="B19" s="24" t="s">
        <v>61</v>
      </c>
      <c r="C19" s="277" t="str">
        <f>IF(Souhrn!$H$6="Ano","2.4","2.2")</f>
        <v>2.2</v>
      </c>
      <c r="D19" s="214">
        <v>148</v>
      </c>
      <c r="E19" s="380" t="s">
        <v>33</v>
      </c>
      <c r="F19" s="381"/>
      <c r="G19" s="381"/>
      <c r="H19" s="382"/>
      <c r="I19" s="25">
        <v>20000</v>
      </c>
      <c r="J19" s="200">
        <v>0</v>
      </c>
      <c r="K19" s="135">
        <f>J19</f>
        <v>0</v>
      </c>
      <c r="L19" s="27">
        <f t="shared" si="1"/>
        <v>0</v>
      </c>
      <c r="M19" s="12"/>
      <c r="P19" s="12"/>
      <c r="Q19" s="260">
        <v>0</v>
      </c>
      <c r="R19" s="135">
        <f>Q19</f>
        <v>0</v>
      </c>
      <c r="S19" s="27">
        <f t="shared" si="2"/>
        <v>0</v>
      </c>
      <c r="T19" s="12"/>
      <c r="U19" s="260">
        <v>0</v>
      </c>
      <c r="V19" s="135">
        <f>U19</f>
        <v>0</v>
      </c>
      <c r="W19" s="27">
        <f t="shared" si="3"/>
        <v>0</v>
      </c>
      <c r="X19" s="12"/>
      <c r="Y19" s="260">
        <v>0</v>
      </c>
      <c r="Z19" s="135">
        <f>Y19</f>
        <v>0</v>
      </c>
      <c r="AA19" s="27">
        <f t="shared" si="4"/>
        <v>0</v>
      </c>
      <c r="AB19" s="207">
        <f t="shared" si="8"/>
        <v>0</v>
      </c>
      <c r="AC19" s="12"/>
      <c r="AD19" s="204"/>
    </row>
    <row r="20" spans="2:30" s="1" customFormat="1" ht="45" customHeight="1" thickBot="1" x14ac:dyDescent="0.3">
      <c r="B20" s="24" t="s">
        <v>62</v>
      </c>
      <c r="C20" s="288" t="str">
        <f>IF(Souhrn!$H$6="Ano","2.4","2.3")</f>
        <v>2.3</v>
      </c>
      <c r="D20" s="213">
        <v>152</v>
      </c>
      <c r="E20" s="380" t="s">
        <v>63</v>
      </c>
      <c r="F20" s="381"/>
      <c r="G20" s="381"/>
      <c r="H20" s="382"/>
      <c r="I20" s="25">
        <v>20000</v>
      </c>
      <c r="J20" s="200">
        <v>0</v>
      </c>
      <c r="K20" s="135">
        <f>J20</f>
        <v>0</v>
      </c>
      <c r="L20" s="27">
        <f t="shared" si="1"/>
        <v>0</v>
      </c>
      <c r="M20" s="12"/>
      <c r="P20" s="12"/>
      <c r="Q20" s="260">
        <v>0</v>
      </c>
      <c r="R20" s="135">
        <f>Q20</f>
        <v>0</v>
      </c>
      <c r="S20" s="27">
        <f t="shared" si="2"/>
        <v>0</v>
      </c>
      <c r="T20" s="12"/>
      <c r="U20" s="260">
        <v>0</v>
      </c>
      <c r="V20" s="135">
        <f>U20</f>
        <v>0</v>
      </c>
      <c r="W20" s="27">
        <f t="shared" si="3"/>
        <v>0</v>
      </c>
      <c r="X20" s="12"/>
      <c r="Y20" s="260">
        <v>0</v>
      </c>
      <c r="Z20" s="135">
        <f>Y20</f>
        <v>0</v>
      </c>
      <c r="AA20" s="27">
        <f t="shared" si="4"/>
        <v>0</v>
      </c>
      <c r="AB20" s="207">
        <f t="shared" si="8"/>
        <v>0</v>
      </c>
      <c r="AC20" s="12"/>
      <c r="AD20" s="205"/>
    </row>
    <row r="21" spans="2:30" s="1" customFormat="1" ht="18" thickBot="1" x14ac:dyDescent="0.3">
      <c r="B21" s="32" t="s">
        <v>20</v>
      </c>
      <c r="C21" s="276"/>
      <c r="D21" s="33"/>
      <c r="E21" s="33"/>
      <c r="F21" s="33"/>
      <c r="G21" s="195"/>
      <c r="H21" s="33"/>
      <c r="I21" s="155"/>
      <c r="J21" s="155"/>
      <c r="K21" s="34">
        <f>G11-L21</f>
        <v>0</v>
      </c>
      <c r="L21" s="31">
        <f>SUM(L14:L20)</f>
        <v>0</v>
      </c>
      <c r="M21" s="12"/>
      <c r="P21" s="12"/>
      <c r="Q21" s="259"/>
      <c r="R21" s="30">
        <f>$L$13-S21</f>
        <v>0</v>
      </c>
      <c r="S21" s="31">
        <f>SUM(S14:S20)</f>
        <v>0</v>
      </c>
      <c r="T21" s="12"/>
      <c r="U21" s="259"/>
      <c r="V21" s="30">
        <f>$L$13-W21</f>
        <v>0</v>
      </c>
      <c r="W21" s="31">
        <f>SUM(W14:W20)</f>
        <v>0</v>
      </c>
      <c r="X21" s="12"/>
      <c r="Y21" s="259"/>
      <c r="Z21" s="30">
        <f>$L$13-AA21</f>
        <v>0</v>
      </c>
      <c r="AA21" s="31">
        <f>SUM(AA14:AA20)</f>
        <v>0</v>
      </c>
      <c r="AB21" s="207"/>
      <c r="AC21" s="12"/>
      <c r="AD21" s="11"/>
    </row>
    <row r="22" spans="2:30" s="222" customFormat="1" ht="31.5" hidden="1" customHeight="1" x14ac:dyDescent="0.25">
      <c r="B22" s="283"/>
      <c r="C22" s="221"/>
      <c r="D22" s="221"/>
      <c r="E22" s="286"/>
      <c r="F22" s="286"/>
      <c r="G22" s="286"/>
      <c r="H22" s="286"/>
      <c r="I22" s="334">
        <f>IF(J22+K22+L22&lt;&gt;L21,1,0)</f>
        <v>0</v>
      </c>
      <c r="J22" s="286">
        <f>IF(Souhrn!$D$6="Ano",L18+L19,0)</f>
        <v>0</v>
      </c>
      <c r="K22" s="287">
        <f>IF(Souhrn!$F$6="Ano",L14+L15+L16+L17+L20,0)</f>
        <v>0</v>
      </c>
      <c r="L22" s="286">
        <f>IF(Souhrn!$H$6="Ano",MŠ!L21,0)</f>
        <v>0</v>
      </c>
      <c r="Q22" s="286">
        <f>IF(Souhrn!$D$6="Ano",S18+S19,0)</f>
        <v>0</v>
      </c>
      <c r="R22" s="287">
        <f>IF(Souhrn!$F$6="Ano",S14+S15+S16+S17+S20,0)</f>
        <v>0</v>
      </c>
      <c r="S22" s="286">
        <f>IF(Souhrn!$H$6="Ano",MŠ!S21,0)</f>
        <v>0</v>
      </c>
      <c r="U22" s="286">
        <f>IF(Souhrn!$D$6="Ano",W18+W19,0)</f>
        <v>0</v>
      </c>
      <c r="V22" s="287">
        <f>IF(Souhrn!$F$6="Ano",W14+W15+W16+W17+W20,0)</f>
        <v>0</v>
      </c>
      <c r="W22" s="286">
        <f>IF(Souhrn!$H$6="Ano",MŠ!W21,0)</f>
        <v>0</v>
      </c>
      <c r="Y22" s="286">
        <f>IF(Souhrn!$D$6="Ano",AA18+AA19,0)</f>
        <v>0</v>
      </c>
      <c r="Z22" s="287">
        <f>IF(Souhrn!$F$6="Ano",AA14+AA15+AA16+AA17+AA20,0)</f>
        <v>0</v>
      </c>
      <c r="AA22" s="286">
        <f>IF(Souhrn!$H$6="Ano",MŠ!AA21,0)</f>
        <v>0</v>
      </c>
      <c r="AB22" s="284"/>
    </row>
    <row r="23" spans="2:30" s="222" customFormat="1" ht="26.25" hidden="1" customHeight="1" x14ac:dyDescent="0.25">
      <c r="B23" s="283"/>
      <c r="C23" s="283"/>
      <c r="D23" s="283"/>
      <c r="E23" s="283"/>
      <c r="F23" s="283"/>
      <c r="G23" s="283"/>
      <c r="H23" s="283"/>
      <c r="I23" s="283"/>
      <c r="J23" s="283" t="s">
        <v>65</v>
      </c>
      <c r="K23" s="283" t="s">
        <v>66</v>
      </c>
      <c r="L23" s="283" t="s">
        <v>107</v>
      </c>
      <c r="Q23" s="283" t="s">
        <v>65</v>
      </c>
      <c r="R23" s="283" t="s">
        <v>66</v>
      </c>
      <c r="S23" s="283" t="s">
        <v>107</v>
      </c>
      <c r="U23" s="283" t="s">
        <v>65</v>
      </c>
      <c r="V23" s="283" t="s">
        <v>66</v>
      </c>
      <c r="W23" s="283" t="s">
        <v>107</v>
      </c>
      <c r="Y23" s="283" t="s">
        <v>65</v>
      </c>
      <c r="Z23" s="283" t="s">
        <v>66</v>
      </c>
      <c r="AA23" s="283" t="s">
        <v>107</v>
      </c>
      <c r="AB23" s="284" t="s">
        <v>65</v>
      </c>
      <c r="AD23" s="285"/>
    </row>
    <row r="24" spans="2:30" s="11" customFormat="1" x14ac:dyDescent="0.25">
      <c r="B24" s="160"/>
      <c r="C24" s="222"/>
      <c r="L24" s="162"/>
      <c r="M24" s="12"/>
      <c r="P24" s="12"/>
      <c r="S24" s="162"/>
      <c r="T24" s="12"/>
      <c r="W24" s="162"/>
      <c r="X24" s="12"/>
      <c r="AA24" s="162"/>
      <c r="AB24" s="207"/>
      <c r="AC24" s="12"/>
    </row>
    <row r="25" spans="2:30" s="11" customFormat="1" x14ac:dyDescent="0.25">
      <c r="B25" s="209" t="s">
        <v>85</v>
      </c>
      <c r="C25" s="222"/>
      <c r="L25" s="162"/>
      <c r="M25" s="12"/>
      <c r="P25" s="12"/>
      <c r="S25" s="162"/>
      <c r="T25" s="12"/>
      <c r="W25" s="162"/>
      <c r="X25" s="12"/>
      <c r="AA25" s="162"/>
      <c r="AB25" s="207"/>
      <c r="AC25" s="12"/>
    </row>
    <row r="26" spans="2:30" s="11" customFormat="1" ht="15" x14ac:dyDescent="0.25">
      <c r="B26" s="209" t="s">
        <v>86</v>
      </c>
      <c r="C26" s="222"/>
      <c r="L26" s="161"/>
      <c r="M26" s="12"/>
      <c r="P26" s="12"/>
      <c r="S26" s="161"/>
      <c r="T26" s="12"/>
      <c r="W26" s="161"/>
      <c r="X26" s="12"/>
      <c r="AA26" s="161"/>
      <c r="AB26" s="207"/>
      <c r="AC26" s="12"/>
    </row>
    <row r="27" spans="2:30" s="11" customFormat="1" x14ac:dyDescent="0.25">
      <c r="C27" s="222"/>
      <c r="L27" s="162"/>
      <c r="M27" s="12"/>
      <c r="P27" s="12"/>
      <c r="S27" s="162"/>
      <c r="T27" s="12"/>
      <c r="W27" s="162"/>
      <c r="X27" s="12"/>
      <c r="AA27" s="162"/>
      <c r="AB27" s="207"/>
      <c r="AC27" s="12"/>
    </row>
    <row r="28" spans="2:30" s="11" customFormat="1" x14ac:dyDescent="0.25">
      <c r="C28" s="222"/>
      <c r="L28" s="162"/>
      <c r="M28" s="12"/>
      <c r="P28" s="12"/>
      <c r="S28" s="162"/>
      <c r="T28" s="12"/>
      <c r="W28" s="162"/>
      <c r="X28" s="12"/>
      <c r="AA28" s="162"/>
      <c r="AB28" s="207"/>
      <c r="AC28" s="12"/>
    </row>
    <row r="29" spans="2:30" s="11" customFormat="1" x14ac:dyDescent="0.25">
      <c r="B29" s="209"/>
      <c r="C29" s="222"/>
      <c r="L29" s="162"/>
      <c r="M29" s="12"/>
      <c r="P29" s="12"/>
      <c r="S29" s="162"/>
      <c r="T29" s="12"/>
      <c r="W29" s="162"/>
      <c r="X29" s="12"/>
      <c r="AA29" s="162"/>
      <c r="AB29" s="207"/>
      <c r="AC29" s="12"/>
    </row>
    <row r="30" spans="2:30" s="11" customFormat="1" x14ac:dyDescent="0.25">
      <c r="B30" s="209"/>
      <c r="C30" s="222"/>
      <c r="L30" s="162"/>
      <c r="P30" s="12"/>
      <c r="S30" s="162"/>
      <c r="T30" s="12"/>
      <c r="W30" s="162"/>
      <c r="X30" s="12"/>
      <c r="AA30" s="162"/>
      <c r="AB30" s="206"/>
    </row>
    <row r="31" spans="2:30" s="11" customFormat="1" x14ac:dyDescent="0.25">
      <c r="B31" s="209"/>
      <c r="C31" s="222"/>
      <c r="L31" s="162"/>
      <c r="S31" s="162"/>
      <c r="W31" s="162"/>
      <c r="AA31" s="162"/>
      <c r="AB31" s="206"/>
    </row>
  </sheetData>
  <sheetProtection algorithmName="SHA-512" hashValue="iKTZ/LA2RPfR4xDU1fv6Bk0LqS96jGuNu3q+aLmKlo3PT9xV2cdE7TDyvAS2JbLPrBLwIC+VR5tIvwq9CEB4ag==" saltValue="DqKoZ+fpYN1DPJXMTHsCcQ==" spinCount="100000" sheet="1" objects="1" scenarios="1" autoFilter="0"/>
  <mergeCells count="24">
    <mergeCell ref="AD8:AD12"/>
    <mergeCell ref="E20:H20"/>
    <mergeCell ref="E19:H19"/>
    <mergeCell ref="E18:H18"/>
    <mergeCell ref="E17:H17"/>
    <mergeCell ref="B9:H9"/>
    <mergeCell ref="I8:I12"/>
    <mergeCell ref="J8:J12"/>
    <mergeCell ref="L8:L12"/>
    <mergeCell ref="E14:H14"/>
    <mergeCell ref="E15:H15"/>
    <mergeCell ref="E16:H16"/>
    <mergeCell ref="Q8:Q12"/>
    <mergeCell ref="S8:S12"/>
    <mergeCell ref="AA8:AA12"/>
    <mergeCell ref="B2:O2"/>
    <mergeCell ref="Q2:S2"/>
    <mergeCell ref="Y2:AA2"/>
    <mergeCell ref="Y8:Y12"/>
    <mergeCell ref="U2:W2"/>
    <mergeCell ref="U8:U12"/>
    <mergeCell ref="W8:W12"/>
    <mergeCell ref="N8:N12"/>
    <mergeCell ref="O8:O12"/>
  </mergeCells>
  <conditionalFormatting sqref="E11">
    <cfRule type="expression" dxfId="54" priority="57">
      <formula>$K$12=1</formula>
    </cfRule>
    <cfRule type="cellIs" dxfId="53" priority="59" stopIfTrue="1" operator="lessThan">
      <formula>0</formula>
    </cfRule>
    <cfRule type="cellIs" dxfId="52" priority="60" operator="greaterThan">
      <formula>2000</formula>
    </cfRule>
  </conditionalFormatting>
  <conditionalFormatting sqref="G13:L13 G21:L21">
    <cfRule type="expression" dxfId="51" priority="119" stopIfTrue="1">
      <formula>$L$21&gt;$G$11</formula>
    </cfRule>
  </conditionalFormatting>
  <conditionalFormatting sqref="J14:J16 N14:O16">
    <cfRule type="expression" dxfId="50" priority="19">
      <formula>$F$11="Ano"</formula>
    </cfRule>
  </conditionalFormatting>
  <conditionalFormatting sqref="Q14:Q16">
    <cfRule type="expression" dxfId="49" priority="8">
      <formula>$F$11="Ano"</formula>
    </cfRule>
  </conditionalFormatting>
  <conditionalFormatting sqref="Q13:S13 U13:W13 Y13:AA13 Q21:S21 U21:W21 Y21:AA21">
    <cfRule type="expression" dxfId="48" priority="120">
      <formula>#REF!&gt;$M$13</formula>
    </cfRule>
  </conditionalFormatting>
  <conditionalFormatting sqref="S4:S6 W4:W6 AA4:AA6">
    <cfRule type="cellIs" dxfId="47" priority="7" operator="lessThan">
      <formula>0</formula>
    </cfRule>
  </conditionalFormatting>
  <conditionalFormatting sqref="U15:U16">
    <cfRule type="expression" dxfId="46" priority="1">
      <formula>$F$11="Ano"</formula>
    </cfRule>
  </conditionalFormatting>
  <conditionalFormatting sqref="Y15:Y16">
    <cfRule type="expression" dxfId="45" priority="2">
      <formula>$F$11="Ano"</formula>
    </cfRule>
  </conditionalFormatting>
  <conditionalFormatting sqref="AC14:AC20">
    <cfRule type="expression" dxfId="44" priority="16">
      <formula>AB14=1</formula>
    </cfRule>
  </conditionalFormatting>
  <dataValidations xWindow="278" yWindow="596" count="6">
    <dataValidation type="whole" allowBlank="1" showInputMessage="1" showErrorMessage="1" sqref="J18:J20 U18 U20 Y18 Y20 Q14:Q20 U14 Y14" xr:uid="{00000000-0002-0000-0200-000000000000}">
      <formula1>0</formula1>
      <formula2>999999</formula2>
    </dataValidation>
    <dataValidation type="list" allowBlank="1" showInputMessage="1" showErrorMessage="1" sqref="F11" xr:uid="{00000000-0002-0000-0200-000001000000}">
      <formula1>"Ano,Ne"</formula1>
    </dataValidation>
    <dataValidation type="whole" allowBlank="1" showInputMessage="1" showErrorMessage="1" sqref="E11" xr:uid="{00000000-0002-0000-0200-000002000000}">
      <formula1>0</formula1>
      <formula2>10000</formula2>
    </dataValidation>
    <dataValidation type="decimal" operator="greaterThanOrEqual" allowBlank="1" showInputMessage="1" showErrorMessage="1" sqref="N14:N17" xr:uid="{00000000-0002-0000-0200-000003000000}">
      <formula1>0</formula1>
    </dataValidation>
    <dataValidation type="whole" allowBlank="1" showInputMessage="1" showErrorMessage="1" sqref="U15:U17 V14:V16 Y15:Y17 R14:R16 Z14:Z16" xr:uid="{00000000-0002-0000-0200-000004000000}">
      <formula1>0</formula1>
      <formula2>1000</formula2>
    </dataValidation>
    <dataValidation type="whole" allowBlank="1" showErrorMessage="1" sqref="U19 Y19" xr:uid="{00000000-0002-0000-0200-000005000000}">
      <formula1>0</formula1>
      <formula2>999999</formula2>
    </dataValidation>
  </dataValidations>
  <pageMargins left="0.51181102362204722" right="0.31496062992125984" top="0.39370078740157483" bottom="0.19685039370078741" header="0.31496062992125984" footer="0.31496062992125984"/>
  <pageSetup paperSize="9" orientation="landscape" r:id="rId1"/>
  <extLst>
    <ext xmlns:x14="http://schemas.microsoft.com/office/spreadsheetml/2009/9/main" uri="{CCE6A557-97BC-4b89-ADB6-D9C93CAAB3DF}">
      <x14:dataValidations xmlns:xm="http://schemas.microsoft.com/office/excel/2006/main" xWindow="278" yWindow="596" count="2">
        <x14:dataValidation type="list" allowBlank="1" showInputMessage="1" showErrorMessage="1" xr:uid="{FBFEAFD5-5E18-4AC2-8249-D802CCA2FD9C}">
          <x14:formula1>
            <xm:f>data!$A$1:$A$37</xm:f>
          </x14:formula1>
          <xm:sqref>O14:O17</xm:sqref>
        </x14:dataValidation>
        <x14:dataValidation type="list" allowBlank="1" showInputMessage="1" showErrorMessage="1" xr:uid="{EB2AC2A6-813A-44BD-8350-4B25C36D6798}">
          <x14:formula1>
            <xm:f>data!#REF!</xm:f>
          </x14:formula1>
          <xm:sqref>N17 N14:N15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30"/>
  <sheetViews>
    <sheetView zoomScale="90" zoomScaleNormal="90" workbookViewId="0">
      <selection activeCell="E11" sqref="E11"/>
    </sheetView>
  </sheetViews>
  <sheetFormatPr defaultColWidth="9.28515625" defaultRowHeight="14.25" x14ac:dyDescent="0.25"/>
  <cols>
    <col min="1" max="1" width="1.7109375" style="11" customWidth="1"/>
    <col min="2" max="2" width="7.7109375" style="4" customWidth="1"/>
    <col min="3" max="3" width="5.7109375" style="216" customWidth="1"/>
    <col min="4" max="4" width="6.28515625" style="2" hidden="1" customWidth="1"/>
    <col min="5" max="6" width="15.7109375" style="2" customWidth="1"/>
    <col min="7" max="7" width="12" style="2" hidden="1" customWidth="1"/>
    <col min="8" max="8" width="10.7109375" style="2" customWidth="1"/>
    <col min="9" max="9" width="13.7109375" style="2" customWidth="1"/>
    <col min="10" max="10" width="15.7109375" style="2" customWidth="1"/>
    <col min="11" max="11" width="8.42578125" style="11" hidden="1" customWidth="1"/>
    <col min="12" max="12" width="15.7109375" style="3" customWidth="1"/>
    <col min="13" max="13" width="1.7109375" style="11" customWidth="1"/>
    <col min="14" max="14" width="11.5703125" style="2" customWidth="1"/>
    <col min="15" max="15" width="11.7109375" style="2" customWidth="1"/>
    <col min="16" max="16" width="2.7109375" style="11" customWidth="1"/>
    <col min="17" max="17" width="15.28515625" style="2" customWidth="1"/>
    <col min="18" max="18" width="10.7109375" style="11" hidden="1" customWidth="1"/>
    <col min="19" max="19" width="14.7109375" style="3" customWidth="1"/>
    <col min="20" max="20" width="2.7109375" style="11" customWidth="1"/>
    <col min="21" max="21" width="15.28515625" style="2" customWidth="1"/>
    <col min="22" max="22" width="10.7109375" style="11" hidden="1" customWidth="1"/>
    <col min="23" max="23" width="14.7109375" style="3" customWidth="1"/>
    <col min="24" max="24" width="2.7109375" style="11" customWidth="1"/>
    <col min="25" max="25" width="15.28515625" style="2" customWidth="1"/>
    <col min="26" max="26" width="10.7109375" style="11" hidden="1" customWidth="1"/>
    <col min="27" max="27" width="14.7109375" style="3" customWidth="1"/>
    <col min="28" max="28" width="1.7109375" style="206" customWidth="1"/>
    <col min="29" max="29" width="1.7109375" style="2" customWidth="1"/>
    <col min="30" max="30" width="130.5703125" style="2" customWidth="1"/>
    <col min="31" max="16384" width="9.28515625" style="2"/>
  </cols>
  <sheetData>
    <row r="1" spans="1:64" ht="8.1" customHeight="1" thickBot="1" x14ac:dyDescent="0.35">
      <c r="B1" s="212"/>
      <c r="AC1" s="1"/>
      <c r="AD1" s="1"/>
      <c r="AE1" s="1"/>
      <c r="AF1" s="1"/>
      <c r="AG1" s="1"/>
      <c r="AH1" s="1"/>
      <c r="AI1" s="1"/>
      <c r="AJ1" s="1"/>
      <c r="AK1" s="1"/>
      <c r="AL1" s="1"/>
      <c r="AM1" s="1"/>
      <c r="AN1" s="1"/>
      <c r="AO1" s="1"/>
    </row>
    <row r="2" spans="1:64" ht="27.75" customHeight="1" thickBot="1" x14ac:dyDescent="0.3">
      <c r="A2" s="2"/>
      <c r="B2" s="362" t="s">
        <v>92</v>
      </c>
      <c r="C2" s="363"/>
      <c r="D2" s="363"/>
      <c r="E2" s="363"/>
      <c r="F2" s="363"/>
      <c r="G2" s="363"/>
      <c r="H2" s="363"/>
      <c r="I2" s="363"/>
      <c r="J2" s="363"/>
      <c r="K2" s="363"/>
      <c r="L2" s="363"/>
      <c r="M2" s="363"/>
      <c r="N2" s="363"/>
      <c r="O2" s="364"/>
      <c r="Q2" s="365" t="s">
        <v>93</v>
      </c>
      <c r="R2" s="366"/>
      <c r="S2" s="367"/>
      <c r="U2" s="365" t="s">
        <v>94</v>
      </c>
      <c r="V2" s="366"/>
      <c r="W2" s="367"/>
      <c r="Y2" s="365" t="s">
        <v>95</v>
      </c>
      <c r="Z2" s="366"/>
      <c r="AA2" s="367"/>
      <c r="AC2" s="1"/>
      <c r="AD2" s="1"/>
      <c r="AE2" s="1"/>
      <c r="AF2" s="1"/>
      <c r="AG2" s="1"/>
      <c r="AH2" s="1"/>
      <c r="AI2" s="1"/>
      <c r="AJ2" s="1"/>
      <c r="AK2" s="1"/>
      <c r="AL2" s="1"/>
      <c r="AM2" s="1"/>
      <c r="AN2" s="1"/>
      <c r="AO2" s="1"/>
    </row>
    <row r="3" spans="1:64" s="1" customFormat="1" ht="9.75" customHeight="1" thickBot="1" x14ac:dyDescent="0.3">
      <c r="B3" s="261"/>
      <c r="J3" s="12"/>
      <c r="M3" s="12"/>
      <c r="N3" s="256"/>
      <c r="O3" s="12"/>
      <c r="P3" s="2"/>
      <c r="Q3" s="2"/>
      <c r="R3" s="11"/>
      <c r="S3" s="2"/>
      <c r="T3" s="2"/>
      <c r="U3" s="2"/>
      <c r="V3" s="11"/>
      <c r="W3" s="2"/>
      <c r="X3" s="2"/>
      <c r="Y3" s="2"/>
      <c r="Z3" s="11"/>
      <c r="AA3" s="2"/>
      <c r="AB3" s="207"/>
    </row>
    <row r="4" spans="1:64" s="1" customFormat="1" ht="20.25" customHeight="1" x14ac:dyDescent="0.25">
      <c r="B4" s="261"/>
      <c r="J4" s="12"/>
      <c r="M4" s="12"/>
      <c r="N4" s="256"/>
      <c r="O4" s="12"/>
      <c r="Q4" s="253" t="s">
        <v>96</v>
      </c>
      <c r="R4" s="254"/>
      <c r="S4" s="255">
        <f>IF(S13&gt;0,$J21-Q21,0)</f>
        <v>0</v>
      </c>
      <c r="U4" s="253" t="s">
        <v>96</v>
      </c>
      <c r="V4" s="254"/>
      <c r="W4" s="255">
        <f>IF(W13&gt;0,$J21-U21,0)</f>
        <v>0</v>
      </c>
      <c r="Y4" s="253" t="s">
        <v>96</v>
      </c>
      <c r="Z4" s="254"/>
      <c r="AA4" s="255">
        <f>IF(AA13&gt;0,$J21-Y21,0)</f>
        <v>0</v>
      </c>
      <c r="AB4" s="207"/>
    </row>
    <row r="5" spans="1:64" ht="17.25" customHeight="1" x14ac:dyDescent="0.3">
      <c r="A5" s="2"/>
      <c r="B5" s="212"/>
      <c r="C5" s="2"/>
      <c r="J5" s="11"/>
      <c r="K5" s="2"/>
      <c r="L5" s="2"/>
      <c r="N5" s="3"/>
      <c r="O5" s="11"/>
      <c r="P5" s="1"/>
      <c r="Q5" s="263" t="s">
        <v>97</v>
      </c>
      <c r="R5" s="264"/>
      <c r="S5" s="265">
        <f>IF(S13&gt;0,$K21-R21,0)</f>
        <v>0</v>
      </c>
      <c r="T5" s="1"/>
      <c r="U5" s="263" t="s">
        <v>97</v>
      </c>
      <c r="V5" s="264"/>
      <c r="W5" s="265">
        <f>IF(W13&gt;0,$K21-V21,0)</f>
        <v>0</v>
      </c>
      <c r="X5" s="1"/>
      <c r="Y5" s="263" t="s">
        <v>97</v>
      </c>
      <c r="Z5" s="264"/>
      <c r="AA5" s="265">
        <f>IF(AA13&gt;0,$K21-Z21,0)</f>
        <v>0</v>
      </c>
      <c r="AC5" s="1"/>
      <c r="AD5" s="1"/>
      <c r="AE5" s="1"/>
      <c r="AF5" s="1"/>
      <c r="AG5" s="1"/>
      <c r="AH5" s="1"/>
      <c r="AI5" s="1"/>
      <c r="AJ5" s="1"/>
      <c r="AK5" s="1"/>
      <c r="AL5" s="1"/>
      <c r="AM5" s="1"/>
      <c r="AN5" s="1"/>
      <c r="AO5" s="1"/>
    </row>
    <row r="6" spans="1:64" ht="17.25" customHeight="1" thickBot="1" x14ac:dyDescent="0.35">
      <c r="A6" s="2"/>
      <c r="B6" s="212"/>
      <c r="C6" s="2"/>
      <c r="J6" s="11"/>
      <c r="K6" s="2"/>
      <c r="L6" s="2"/>
      <c r="N6" s="3"/>
      <c r="O6" s="11"/>
      <c r="P6" s="1"/>
      <c r="Q6" s="262" t="s">
        <v>98</v>
      </c>
      <c r="R6" s="257"/>
      <c r="S6" s="258">
        <f>IF(S13&gt;0,$L21-S21,0)</f>
        <v>0</v>
      </c>
      <c r="T6" s="1"/>
      <c r="U6" s="262" t="s">
        <v>98</v>
      </c>
      <c r="V6" s="257"/>
      <c r="W6" s="258">
        <f>IF(W13&gt;0,$L21-W21,0)</f>
        <v>0</v>
      </c>
      <c r="X6" s="1"/>
      <c r="Y6" s="262" t="s">
        <v>98</v>
      </c>
      <c r="Z6" s="257"/>
      <c r="AA6" s="258">
        <f>IF(AA13&gt;0,$L21-AA21,0)</f>
        <v>0</v>
      </c>
      <c r="AC6" s="1"/>
      <c r="AD6" s="1"/>
      <c r="AE6" s="1"/>
      <c r="AF6" s="1"/>
      <c r="AG6" s="1"/>
      <c r="AH6" s="1"/>
      <c r="AI6" s="1"/>
      <c r="AJ6" s="1"/>
      <c r="AK6" s="1"/>
      <c r="AL6" s="1"/>
      <c r="AM6" s="1"/>
      <c r="AN6" s="1"/>
      <c r="AO6" s="1"/>
    </row>
    <row r="7" spans="1:64" ht="12.75" customHeight="1" thickBot="1" x14ac:dyDescent="0.35">
      <c r="A7" s="2"/>
      <c r="B7" s="212"/>
      <c r="C7" s="2"/>
      <c r="J7" s="11"/>
      <c r="K7" s="2"/>
      <c r="L7" s="2"/>
      <c r="N7" s="3"/>
      <c r="O7" s="11"/>
      <c r="P7" s="2"/>
      <c r="S7" s="2"/>
      <c r="T7" s="2"/>
      <c r="W7" s="2"/>
      <c r="X7" s="2"/>
      <c r="AA7" s="2"/>
      <c r="AD7" s="11"/>
      <c r="AH7" s="11"/>
      <c r="AL7" s="11"/>
      <c r="AQ7" s="11"/>
      <c r="AS7" s="11"/>
      <c r="AT7" s="3"/>
      <c r="AU7" s="11"/>
      <c r="AY7" s="11"/>
      <c r="BA7" s="11"/>
      <c r="BB7" s="3"/>
      <c r="BC7" s="11"/>
      <c r="BG7" s="11"/>
      <c r="BI7" s="11"/>
      <c r="BK7" s="11"/>
      <c r="BL7" s="11"/>
    </row>
    <row r="8" spans="1:64" ht="9.75" customHeight="1" x14ac:dyDescent="0.25">
      <c r="B8" s="15"/>
      <c r="C8" s="225"/>
      <c r="D8" s="35"/>
      <c r="E8" s="35"/>
      <c r="F8" s="35"/>
      <c r="G8" s="35"/>
      <c r="H8" s="35"/>
      <c r="I8" s="404" t="s">
        <v>5</v>
      </c>
      <c r="J8" s="391" t="s">
        <v>7</v>
      </c>
      <c r="K8" s="171">
        <v>250000</v>
      </c>
      <c r="L8" s="394" t="s">
        <v>6</v>
      </c>
      <c r="N8" s="404" t="s">
        <v>53</v>
      </c>
      <c r="O8" s="404" t="s">
        <v>43</v>
      </c>
      <c r="Q8" s="391" t="s">
        <v>7</v>
      </c>
      <c r="R8" s="171">
        <v>250000</v>
      </c>
      <c r="S8" s="394" t="s">
        <v>6</v>
      </c>
      <c r="U8" s="391" t="s">
        <v>7</v>
      </c>
      <c r="V8" s="171">
        <v>250000</v>
      </c>
      <c r="W8" s="394" t="s">
        <v>6</v>
      </c>
      <c r="Y8" s="391" t="s">
        <v>7</v>
      </c>
      <c r="Z8" s="171">
        <v>250000</v>
      </c>
      <c r="AA8" s="394" t="s">
        <v>6</v>
      </c>
      <c r="AD8" s="401" t="s">
        <v>115</v>
      </c>
    </row>
    <row r="9" spans="1:64" ht="25.5" customHeight="1" x14ac:dyDescent="0.25">
      <c r="B9" s="388" t="s">
        <v>12</v>
      </c>
      <c r="C9" s="389"/>
      <c r="D9" s="389"/>
      <c r="E9" s="389"/>
      <c r="F9" s="389"/>
      <c r="G9" s="389"/>
      <c r="H9" s="390"/>
      <c r="I9" s="405"/>
      <c r="J9" s="392"/>
      <c r="K9" s="142">
        <v>2000</v>
      </c>
      <c r="L9" s="395"/>
      <c r="N9" s="405"/>
      <c r="O9" s="405"/>
      <c r="Q9" s="392"/>
      <c r="R9" s="142">
        <v>2000</v>
      </c>
      <c r="S9" s="395"/>
      <c r="U9" s="392"/>
      <c r="V9" s="142">
        <v>2000</v>
      </c>
      <c r="W9" s="395"/>
      <c r="Y9" s="392"/>
      <c r="Z9" s="142">
        <v>2000</v>
      </c>
      <c r="AA9" s="395"/>
      <c r="AD9" s="402"/>
    </row>
    <row r="10" spans="1:64" ht="41.25" customHeight="1" x14ac:dyDescent="0.3">
      <c r="B10" s="36"/>
      <c r="C10" s="226"/>
      <c r="D10" s="172"/>
      <c r="E10" s="125" t="s">
        <v>54</v>
      </c>
      <c r="F10" s="117" t="s">
        <v>8</v>
      </c>
      <c r="G10" s="117" t="s">
        <v>4</v>
      </c>
      <c r="H10" s="38"/>
      <c r="I10" s="405"/>
      <c r="J10" s="392"/>
      <c r="K10" s="143"/>
      <c r="L10" s="395"/>
      <c r="N10" s="405"/>
      <c r="O10" s="405"/>
      <c r="Q10" s="392"/>
      <c r="R10" s="143"/>
      <c r="S10" s="395"/>
      <c r="U10" s="392"/>
      <c r="V10" s="143"/>
      <c r="W10" s="395"/>
      <c r="Y10" s="392"/>
      <c r="Z10" s="143"/>
      <c r="AA10" s="395"/>
      <c r="AC10" s="193"/>
      <c r="AD10" s="402"/>
    </row>
    <row r="11" spans="1:64" s="1" customFormat="1" ht="28.5" customHeight="1" thickBot="1" x14ac:dyDescent="0.35">
      <c r="A11" s="12"/>
      <c r="B11" s="36"/>
      <c r="C11" s="226"/>
      <c r="D11" s="172"/>
      <c r="E11" s="147">
        <v>0</v>
      </c>
      <c r="F11" s="148" t="s">
        <v>9</v>
      </c>
      <c r="G11" s="118">
        <f>K12</f>
        <v>0</v>
      </c>
      <c r="H11" s="37"/>
      <c r="I11" s="405"/>
      <c r="J11" s="392"/>
      <c r="K11" s="143">
        <f>IF((E11=0),IF(L20&gt;0,1,0),0)</f>
        <v>0</v>
      </c>
      <c r="L11" s="395"/>
      <c r="M11" s="12"/>
      <c r="N11" s="405"/>
      <c r="O11" s="405"/>
      <c r="P11" s="12"/>
      <c r="Q11" s="392"/>
      <c r="R11" s="143">
        <f>IF(($E11=0),IF(S20&gt;0,1,0),0)</f>
        <v>0</v>
      </c>
      <c r="S11" s="395"/>
      <c r="T11" s="12"/>
      <c r="U11" s="392"/>
      <c r="V11" s="143">
        <f>IF(($E11=0),IF(W20&gt;0,1,0),0)</f>
        <v>0</v>
      </c>
      <c r="W11" s="395"/>
      <c r="X11" s="12"/>
      <c r="Y11" s="392"/>
      <c r="Z11" s="143">
        <f>IF(($E11=0),IF(AA20&gt;0,1,0),0)</f>
        <v>0</v>
      </c>
      <c r="AA11" s="395"/>
      <c r="AB11" s="207"/>
      <c r="AC11" s="193"/>
      <c r="AD11" s="402"/>
    </row>
    <row r="12" spans="1:64" s="1" customFormat="1" ht="18" customHeight="1" thickBot="1" x14ac:dyDescent="0.3">
      <c r="A12" s="12"/>
      <c r="B12" s="36"/>
      <c r="C12" s="223"/>
      <c r="D12" s="13"/>
      <c r="E12" s="13"/>
      <c r="F12" s="37"/>
      <c r="G12" s="37"/>
      <c r="H12" s="37"/>
      <c r="I12" s="406"/>
      <c r="J12" s="393"/>
      <c r="K12" s="177">
        <f>IF(E11&gt;0,K8+E11*K9,0)</f>
        <v>0</v>
      </c>
      <c r="L12" s="396"/>
      <c r="M12" s="12"/>
      <c r="N12" s="406"/>
      <c r="O12" s="406"/>
      <c r="P12" s="12"/>
      <c r="Q12" s="393"/>
      <c r="R12" s="138">
        <f>IF($E11&gt;0,R8+$E11*R9,0)</f>
        <v>0</v>
      </c>
      <c r="S12" s="396"/>
      <c r="T12" s="12"/>
      <c r="U12" s="393"/>
      <c r="V12" s="138">
        <f>IF($E11&gt;0,V8+$E11*V9,0)</f>
        <v>0</v>
      </c>
      <c r="W12" s="396"/>
      <c r="X12" s="12"/>
      <c r="Y12" s="393"/>
      <c r="Z12" s="138">
        <f>IF($E11&gt;0,Z8+$E11*Z9,0)</f>
        <v>0</v>
      </c>
      <c r="AA12" s="396"/>
      <c r="AB12" s="207"/>
      <c r="AC12" s="193"/>
      <c r="AD12" s="403"/>
    </row>
    <row r="13" spans="1:64" s="1" customFormat="1" ht="18" thickBot="1" x14ac:dyDescent="0.3">
      <c r="A13" s="12"/>
      <c r="B13" s="183" t="s">
        <v>21</v>
      </c>
      <c r="C13" s="224"/>
      <c r="D13" s="184"/>
      <c r="E13" s="184"/>
      <c r="F13" s="184"/>
      <c r="G13" s="250"/>
      <c r="H13" s="210"/>
      <c r="I13" s="210"/>
      <c r="J13" s="210"/>
      <c r="K13" s="28">
        <f>K20</f>
        <v>0</v>
      </c>
      <c r="L13" s="29">
        <f>L20</f>
        <v>0</v>
      </c>
      <c r="M13" s="12"/>
      <c r="P13" s="12"/>
      <c r="Q13" s="292"/>
      <c r="R13" s="28">
        <f>R20</f>
        <v>0</v>
      </c>
      <c r="S13" s="29">
        <f>S20</f>
        <v>0</v>
      </c>
      <c r="T13" s="12"/>
      <c r="U13" s="292"/>
      <c r="V13" s="28">
        <f>V20</f>
        <v>0</v>
      </c>
      <c r="W13" s="29">
        <f>W20</f>
        <v>0</v>
      </c>
      <c r="X13" s="12"/>
      <c r="Y13" s="292"/>
      <c r="Z13" s="28">
        <f>Z20</f>
        <v>0</v>
      </c>
      <c r="AA13" s="29">
        <f>AA20</f>
        <v>0</v>
      </c>
      <c r="AB13" s="207"/>
    </row>
    <row r="14" spans="1:64" s="1" customFormat="1" ht="45" customHeight="1" thickBot="1" x14ac:dyDescent="0.3">
      <c r="A14" s="12"/>
      <c r="B14" s="41" t="s">
        <v>68</v>
      </c>
      <c r="C14" s="278" t="str">
        <f>IF(Souhrn!$H$6="Ano","2.4","2.3")</f>
        <v>2.3</v>
      </c>
      <c r="D14" s="213">
        <v>152</v>
      </c>
      <c r="E14" s="397" t="s">
        <v>34</v>
      </c>
      <c r="F14" s="397"/>
      <c r="G14" s="397"/>
      <c r="H14" s="398"/>
      <c r="I14" s="42">
        <v>423</v>
      </c>
      <c r="J14" s="179">
        <f>IF($F$11="Ano",0,INT(O14/12*1720*N14))</f>
        <v>0</v>
      </c>
      <c r="K14" s="291">
        <f>J14</f>
        <v>0</v>
      </c>
      <c r="L14" s="39">
        <f t="shared" ref="L14:L19" si="0">I14*K14</f>
        <v>0</v>
      </c>
      <c r="M14" s="12"/>
      <c r="N14" s="246">
        <v>0</v>
      </c>
      <c r="O14" s="178">
        <v>0</v>
      </c>
      <c r="P14" s="12"/>
      <c r="Q14" s="260">
        <v>0</v>
      </c>
      <c r="R14" s="135">
        <f>IF($F$11="Ano",0,Q14)</f>
        <v>0</v>
      </c>
      <c r="S14" s="39">
        <f t="shared" ref="S14:S19" si="1">$I14*R14</f>
        <v>0</v>
      </c>
      <c r="T14" s="12"/>
      <c r="U14" s="260">
        <v>0</v>
      </c>
      <c r="V14" s="135">
        <f>IF($F$11="Ano",0,U14)</f>
        <v>0</v>
      </c>
      <c r="W14" s="39">
        <f t="shared" ref="W14:W19" si="2">$I14*V14</f>
        <v>0</v>
      </c>
      <c r="X14" s="12"/>
      <c r="Y14" s="260">
        <v>0</v>
      </c>
      <c r="Z14" s="135">
        <f>IF($F$11="Ano",0,Y14)</f>
        <v>0</v>
      </c>
      <c r="AA14" s="39">
        <f t="shared" ref="AA14:AA19" si="3">$I14*Z14</f>
        <v>0</v>
      </c>
      <c r="AB14" s="207">
        <f>IF(L14=0,IF(S14+W14+AA14&gt;0,IF(LEN(AD14)&lt;6,1,0),0),0)</f>
        <v>0</v>
      </c>
      <c r="AC14" s="12"/>
      <c r="AD14" s="204"/>
    </row>
    <row r="15" spans="1:64" s="1" customFormat="1" ht="45" customHeight="1" thickBot="1" x14ac:dyDescent="0.3">
      <c r="A15" s="12"/>
      <c r="B15" s="43" t="s">
        <v>69</v>
      </c>
      <c r="C15" s="278" t="str">
        <f>IF(Souhrn!$H$6="Ano","2.4","2.3")</f>
        <v>2.3</v>
      </c>
      <c r="D15" s="213">
        <v>152</v>
      </c>
      <c r="E15" s="399" t="s">
        <v>36</v>
      </c>
      <c r="F15" s="399"/>
      <c r="G15" s="399"/>
      <c r="H15" s="400"/>
      <c r="I15" s="44">
        <v>526</v>
      </c>
      <c r="J15" s="179">
        <f>INT(O15/12*1720*N15)</f>
        <v>0</v>
      </c>
      <c r="K15" s="134">
        <f>J15</f>
        <v>0</v>
      </c>
      <c r="L15" s="40">
        <f>I15*K15</f>
        <v>0</v>
      </c>
      <c r="M15" s="12"/>
      <c r="N15" s="246">
        <v>0</v>
      </c>
      <c r="O15" s="178">
        <v>0</v>
      </c>
      <c r="P15" s="12"/>
      <c r="Q15" s="260">
        <v>0</v>
      </c>
      <c r="R15" s="135">
        <f t="shared" ref="R15:R16" si="4">Q15</f>
        <v>0</v>
      </c>
      <c r="S15" s="40">
        <f t="shared" si="1"/>
        <v>0</v>
      </c>
      <c r="T15" s="12"/>
      <c r="U15" s="260">
        <v>0</v>
      </c>
      <c r="V15" s="135">
        <f t="shared" ref="V15:V16" si="5">U15</f>
        <v>0</v>
      </c>
      <c r="W15" s="40">
        <f t="shared" si="2"/>
        <v>0</v>
      </c>
      <c r="X15" s="12"/>
      <c r="Y15" s="260">
        <v>0</v>
      </c>
      <c r="Z15" s="135">
        <f t="shared" ref="Z15:Z16" si="6">Y15</f>
        <v>0</v>
      </c>
      <c r="AA15" s="40">
        <f t="shared" si="3"/>
        <v>0</v>
      </c>
      <c r="AB15" s="207">
        <f t="shared" ref="AB15:AB19" si="7">IF(L15=0,IF(S15+W15+AA15&gt;0,IF(LEN(AD15)&lt;6,1,0),0),0)</f>
        <v>0</v>
      </c>
      <c r="AC15" s="12"/>
      <c r="AD15" s="204"/>
    </row>
    <row r="16" spans="1:64" s="1" customFormat="1" ht="45" customHeight="1" thickBot="1" x14ac:dyDescent="0.3">
      <c r="A16" s="12"/>
      <c r="B16" s="43" t="s">
        <v>70</v>
      </c>
      <c r="C16" s="278" t="str">
        <f>IF(Souhrn!$H$6="Ano","2.4","2.3")</f>
        <v>2.3</v>
      </c>
      <c r="D16" s="213">
        <v>152</v>
      </c>
      <c r="E16" s="399" t="s">
        <v>35</v>
      </c>
      <c r="F16" s="399"/>
      <c r="G16" s="399"/>
      <c r="H16" s="400"/>
      <c r="I16" s="44">
        <v>620</v>
      </c>
      <c r="J16" s="179">
        <f>INT(O16/12*1720*N16)</f>
        <v>0</v>
      </c>
      <c r="K16" s="134">
        <f t="shared" ref="K16:K19" si="8">J16</f>
        <v>0</v>
      </c>
      <c r="L16" s="40">
        <f t="shared" si="0"/>
        <v>0</v>
      </c>
      <c r="M16" s="12"/>
      <c r="N16" s="332">
        <v>0</v>
      </c>
      <c r="O16" s="180">
        <v>0</v>
      </c>
      <c r="P16" s="12"/>
      <c r="Q16" s="260">
        <v>0</v>
      </c>
      <c r="R16" s="135">
        <f t="shared" si="4"/>
        <v>0</v>
      </c>
      <c r="S16" s="40">
        <f t="shared" si="1"/>
        <v>0</v>
      </c>
      <c r="T16" s="12"/>
      <c r="U16" s="260">
        <v>0</v>
      </c>
      <c r="V16" s="135">
        <f t="shared" si="5"/>
        <v>0</v>
      </c>
      <c r="W16" s="40">
        <f t="shared" si="2"/>
        <v>0</v>
      </c>
      <c r="X16" s="12"/>
      <c r="Y16" s="260">
        <v>0</v>
      </c>
      <c r="Z16" s="135">
        <f t="shared" si="6"/>
        <v>0</v>
      </c>
      <c r="AA16" s="40">
        <f t="shared" si="3"/>
        <v>0</v>
      </c>
      <c r="AB16" s="207">
        <f t="shared" si="7"/>
        <v>0</v>
      </c>
      <c r="AC16" s="12"/>
      <c r="AD16" s="204"/>
    </row>
    <row r="17" spans="1:30" s="1" customFormat="1" ht="45" customHeight="1" x14ac:dyDescent="0.25">
      <c r="A17" s="12"/>
      <c r="B17" s="43" t="s">
        <v>71</v>
      </c>
      <c r="C17" s="278" t="str">
        <f>IF(Souhrn!$H$6="Ano","2.4","2.2")</f>
        <v>2.2</v>
      </c>
      <c r="D17" s="215">
        <v>149</v>
      </c>
      <c r="E17" s="399" t="s">
        <v>37</v>
      </c>
      <c r="F17" s="399"/>
      <c r="G17" s="399"/>
      <c r="H17" s="400"/>
      <c r="I17" s="44">
        <v>3408</v>
      </c>
      <c r="J17" s="200">
        <v>0</v>
      </c>
      <c r="K17" s="134">
        <f t="shared" si="8"/>
        <v>0</v>
      </c>
      <c r="L17" s="40">
        <f t="shared" si="0"/>
        <v>0</v>
      </c>
      <c r="M17" s="12"/>
      <c r="P17" s="12"/>
      <c r="Q17" s="260">
        <v>0</v>
      </c>
      <c r="R17" s="135">
        <f>Q17</f>
        <v>0</v>
      </c>
      <c r="S17" s="40">
        <f t="shared" si="1"/>
        <v>0</v>
      </c>
      <c r="T17" s="12"/>
      <c r="U17" s="260">
        <v>0</v>
      </c>
      <c r="V17" s="135">
        <f>U17</f>
        <v>0</v>
      </c>
      <c r="W17" s="40">
        <f t="shared" si="2"/>
        <v>0</v>
      </c>
      <c r="X17" s="12"/>
      <c r="Y17" s="260">
        <v>0</v>
      </c>
      <c r="Z17" s="135">
        <f>Y17</f>
        <v>0</v>
      </c>
      <c r="AA17" s="40">
        <f t="shared" si="3"/>
        <v>0</v>
      </c>
      <c r="AB17" s="207">
        <f t="shared" si="7"/>
        <v>0</v>
      </c>
      <c r="AC17" s="12"/>
      <c r="AD17" s="204"/>
    </row>
    <row r="18" spans="1:30" s="1" customFormat="1" ht="45" customHeight="1" x14ac:dyDescent="0.25">
      <c r="A18" s="12"/>
      <c r="B18" s="43" t="s">
        <v>72</v>
      </c>
      <c r="C18" s="278" t="str">
        <f>IF(Souhrn!$H$6="Ano","2.4","2.2")</f>
        <v>2.2</v>
      </c>
      <c r="D18" s="215">
        <v>149</v>
      </c>
      <c r="E18" s="399" t="s">
        <v>45</v>
      </c>
      <c r="F18" s="399"/>
      <c r="G18" s="399"/>
      <c r="H18" s="400"/>
      <c r="I18" s="44">
        <v>20000</v>
      </c>
      <c r="J18" s="200">
        <v>0</v>
      </c>
      <c r="K18" s="134">
        <f t="shared" si="8"/>
        <v>0</v>
      </c>
      <c r="L18" s="40">
        <f t="shared" si="0"/>
        <v>0</v>
      </c>
      <c r="M18" s="12"/>
      <c r="P18" s="12"/>
      <c r="Q18" s="260">
        <v>0</v>
      </c>
      <c r="R18" s="135">
        <f>Q18</f>
        <v>0</v>
      </c>
      <c r="S18" s="40">
        <f t="shared" si="1"/>
        <v>0</v>
      </c>
      <c r="T18" s="12"/>
      <c r="U18" s="260">
        <v>0</v>
      </c>
      <c r="V18" s="135">
        <f>U18</f>
        <v>0</v>
      </c>
      <c r="W18" s="40">
        <f t="shared" si="2"/>
        <v>0</v>
      </c>
      <c r="X18" s="12"/>
      <c r="Y18" s="260">
        <v>0</v>
      </c>
      <c r="Z18" s="135">
        <f>Y18</f>
        <v>0</v>
      </c>
      <c r="AA18" s="40">
        <f t="shared" si="3"/>
        <v>0</v>
      </c>
      <c r="AB18" s="207">
        <f t="shared" si="7"/>
        <v>0</v>
      </c>
      <c r="AC18" s="12"/>
      <c r="AD18" s="204"/>
    </row>
    <row r="19" spans="1:30" s="1" customFormat="1" ht="45" customHeight="1" thickBot="1" x14ac:dyDescent="0.3">
      <c r="A19" s="12"/>
      <c r="B19" s="248" t="s">
        <v>73</v>
      </c>
      <c r="C19" s="278" t="str">
        <f>IF(Souhrn!$H$6="Ano","2.4","2.3")</f>
        <v>2.3</v>
      </c>
      <c r="D19" s="213">
        <v>152</v>
      </c>
      <c r="E19" s="399" t="s">
        <v>67</v>
      </c>
      <c r="F19" s="399"/>
      <c r="G19" s="399"/>
      <c r="H19" s="400"/>
      <c r="I19" s="44">
        <v>20000</v>
      </c>
      <c r="J19" s="200">
        <v>0</v>
      </c>
      <c r="K19" s="134">
        <f t="shared" si="8"/>
        <v>0</v>
      </c>
      <c r="L19" s="40">
        <f t="shared" si="0"/>
        <v>0</v>
      </c>
      <c r="M19" s="12"/>
      <c r="P19" s="12"/>
      <c r="Q19" s="260">
        <v>0</v>
      </c>
      <c r="R19" s="135">
        <f>Q19</f>
        <v>0</v>
      </c>
      <c r="S19" s="40">
        <f t="shared" si="1"/>
        <v>0</v>
      </c>
      <c r="T19" s="12"/>
      <c r="U19" s="260">
        <v>0</v>
      </c>
      <c r="V19" s="135">
        <f>U19</f>
        <v>0</v>
      </c>
      <c r="W19" s="40">
        <f t="shared" si="2"/>
        <v>0</v>
      </c>
      <c r="X19" s="12"/>
      <c r="Y19" s="260">
        <v>0</v>
      </c>
      <c r="Z19" s="135">
        <f>Y19</f>
        <v>0</v>
      </c>
      <c r="AA19" s="40">
        <f t="shared" si="3"/>
        <v>0</v>
      </c>
      <c r="AB19" s="207">
        <f t="shared" si="7"/>
        <v>0</v>
      </c>
      <c r="AC19" s="12"/>
      <c r="AD19" s="204"/>
    </row>
    <row r="20" spans="1:30" s="1" customFormat="1" ht="18" thickBot="1" x14ac:dyDescent="0.3">
      <c r="A20" s="12"/>
      <c r="B20" s="45" t="s">
        <v>21</v>
      </c>
      <c r="C20" s="224"/>
      <c r="D20" s="46"/>
      <c r="E20" s="46"/>
      <c r="F20" s="46"/>
      <c r="G20" s="250"/>
      <c r="H20" s="210"/>
      <c r="I20" s="210"/>
      <c r="J20" s="210"/>
      <c r="K20" s="47">
        <f>G11-L20</f>
        <v>0</v>
      </c>
      <c r="L20" s="29">
        <f>SUM(L14:L19)</f>
        <v>0</v>
      </c>
      <c r="M20" s="12"/>
      <c r="P20" s="12"/>
      <c r="Q20" s="292"/>
      <c r="R20" s="28">
        <f>$L$13-S20</f>
        <v>0</v>
      </c>
      <c r="S20" s="29">
        <f>SUM(S14:S19)</f>
        <v>0</v>
      </c>
      <c r="T20" s="12"/>
      <c r="U20" s="292"/>
      <c r="V20" s="28">
        <f>$L$13-W20</f>
        <v>0</v>
      </c>
      <c r="W20" s="29">
        <f>SUM(W14:W19)</f>
        <v>0</v>
      </c>
      <c r="X20" s="12"/>
      <c r="Y20" s="292"/>
      <c r="Z20" s="28">
        <f>$L$13-AA20</f>
        <v>0</v>
      </c>
      <c r="AA20" s="29">
        <f>SUM(AA14:AA19)</f>
        <v>0</v>
      </c>
      <c r="AB20" s="207" t="e">
        <f>IF(L20=0,IF(#REF!+#REF!+#REF!&gt;0,IF(LEN(AD20)&lt;6,1,0),0),0)</f>
        <v>#REF!</v>
      </c>
    </row>
    <row r="21" spans="1:30" s="222" customFormat="1" ht="27" hidden="1" customHeight="1" x14ac:dyDescent="0.25">
      <c r="B21" s="290"/>
      <c r="C21" s="290"/>
      <c r="D21" s="290"/>
      <c r="E21" s="290"/>
      <c r="F21" s="290"/>
      <c r="G21" s="290"/>
      <c r="H21" s="290"/>
      <c r="I21" s="334">
        <f>IF(J21+K21+L21&lt;&gt;L20,1,0)</f>
        <v>0</v>
      </c>
      <c r="J21" s="290">
        <f>IF(Souhrn!$D$6="Ano",L17+L18,0)</f>
        <v>0</v>
      </c>
      <c r="K21" s="290">
        <f>IF(Souhrn!$F$6="Ano",L14+L16+L15+L19,0)</f>
        <v>0</v>
      </c>
      <c r="L21" s="290">
        <f>IF(Souhrn!$H$6="Ano",L20,0)</f>
        <v>0</v>
      </c>
      <c r="P21" s="12"/>
      <c r="Q21" s="290">
        <f>IF(Souhrn!$D$6="Ano",S17+S18,0)</f>
        <v>0</v>
      </c>
      <c r="R21" s="290">
        <f>IF(Souhrn!$F$6="Ano",S14+S16+S15+S19,0)</f>
        <v>0</v>
      </c>
      <c r="S21" s="290">
        <f>IF(Souhrn!$H$6="Ano",S20,0)</f>
        <v>0</v>
      </c>
      <c r="U21" s="290">
        <f>IF(Souhrn!$D$6="Ano",W17+W18,0)</f>
        <v>0</v>
      </c>
      <c r="V21" s="290">
        <f>IF(Souhrn!$F$6="Ano",W14+W16+W15+W19,0)</f>
        <v>0</v>
      </c>
      <c r="W21" s="290">
        <f>IF(Souhrn!$H$6="Ano",W20,0)</f>
        <v>0</v>
      </c>
      <c r="Y21" s="290">
        <f>IF(Souhrn!$D$6="Ano",AA17+AA18,0)</f>
        <v>0</v>
      </c>
      <c r="Z21" s="290">
        <f>IF(Souhrn!$F$6="Ano",AA14+AA16+AA15+AA19,0)</f>
        <v>0</v>
      </c>
      <c r="AA21" s="290">
        <f>IF(Souhrn!$H$6="Ano",AA20,0)</f>
        <v>0</v>
      </c>
      <c r="AB21" s="207"/>
    </row>
    <row r="22" spans="1:30" s="222" customFormat="1" ht="30" hidden="1" customHeight="1" x14ac:dyDescent="0.25">
      <c r="B22" s="290"/>
      <c r="C22" s="290"/>
      <c r="D22" s="290"/>
      <c r="E22" s="290"/>
      <c r="F22" s="290"/>
      <c r="G22" s="290"/>
      <c r="H22" s="290"/>
      <c r="I22" s="290"/>
      <c r="J22" s="290" t="s">
        <v>65</v>
      </c>
      <c r="K22" s="290" t="s">
        <v>66</v>
      </c>
      <c r="L22" s="290" t="s">
        <v>107</v>
      </c>
      <c r="Q22" s="290" t="s">
        <v>65</v>
      </c>
      <c r="R22" s="290" t="s">
        <v>66</v>
      </c>
      <c r="S22" s="290" t="s">
        <v>107</v>
      </c>
      <c r="U22" s="290" t="s">
        <v>65</v>
      </c>
      <c r="V22" s="290" t="s">
        <v>66</v>
      </c>
      <c r="W22" s="290" t="s">
        <v>107</v>
      </c>
      <c r="Y22" s="290" t="s">
        <v>65</v>
      </c>
      <c r="Z22" s="290" t="s">
        <v>66</v>
      </c>
      <c r="AA22" s="290" t="s">
        <v>107</v>
      </c>
      <c r="AB22" s="284"/>
    </row>
    <row r="23" spans="1:30" s="11" customFormat="1" x14ac:dyDescent="0.25">
      <c r="B23" s="160"/>
      <c r="C23" s="222"/>
      <c r="L23" s="162"/>
      <c r="P23" s="222"/>
      <c r="S23" s="162"/>
      <c r="T23" s="12"/>
      <c r="W23" s="162"/>
      <c r="X23" s="12"/>
      <c r="AA23" s="162"/>
      <c r="AB23" s="284" t="s">
        <v>65</v>
      </c>
    </row>
    <row r="24" spans="1:30" s="11" customFormat="1" x14ac:dyDescent="0.25">
      <c r="B24" s="160"/>
      <c r="C24" s="222"/>
      <c r="L24" s="162"/>
      <c r="P24" s="12"/>
      <c r="S24" s="162"/>
      <c r="T24" s="12"/>
      <c r="W24" s="162"/>
      <c r="X24" s="12"/>
      <c r="AA24" s="162"/>
      <c r="AB24" s="207"/>
    </row>
    <row r="25" spans="1:30" s="11" customFormat="1" x14ac:dyDescent="0.25">
      <c r="B25" s="160"/>
      <c r="C25" s="222"/>
      <c r="L25" s="162"/>
      <c r="P25" s="12"/>
      <c r="S25" s="161"/>
      <c r="T25" s="12"/>
      <c r="W25" s="161"/>
      <c r="X25" s="12"/>
      <c r="AA25" s="161"/>
      <c r="AB25" s="207"/>
    </row>
    <row r="26" spans="1:30" s="11" customFormat="1" x14ac:dyDescent="0.25">
      <c r="B26" s="160"/>
      <c r="C26" s="222"/>
      <c r="L26" s="162"/>
      <c r="P26" s="12"/>
      <c r="S26" s="162"/>
      <c r="T26" s="12"/>
      <c r="W26" s="162"/>
      <c r="X26" s="12"/>
      <c r="AA26" s="162"/>
      <c r="AB26" s="207"/>
    </row>
    <row r="27" spans="1:30" x14ac:dyDescent="0.25">
      <c r="P27" s="12"/>
      <c r="Q27" s="11"/>
      <c r="S27" s="162"/>
      <c r="T27" s="12"/>
      <c r="U27" s="11"/>
      <c r="W27" s="162"/>
      <c r="X27" s="12"/>
      <c r="Y27" s="11"/>
      <c r="AA27" s="162"/>
      <c r="AB27" s="207"/>
    </row>
    <row r="28" spans="1:30" x14ac:dyDescent="0.25">
      <c r="P28" s="12"/>
      <c r="Q28" s="11"/>
      <c r="S28" s="162"/>
      <c r="T28" s="12"/>
      <c r="U28" s="11"/>
      <c r="W28" s="162"/>
      <c r="X28" s="12"/>
      <c r="Y28" s="11"/>
      <c r="AA28" s="162"/>
      <c r="AB28" s="207"/>
    </row>
    <row r="29" spans="1:30" x14ac:dyDescent="0.25">
      <c r="P29" s="12"/>
      <c r="Q29" s="11"/>
      <c r="S29" s="162"/>
      <c r="T29" s="12"/>
      <c r="U29" s="11"/>
      <c r="W29" s="162"/>
      <c r="X29" s="12"/>
      <c r="Y29" s="11"/>
      <c r="AA29" s="162"/>
      <c r="AB29" s="207"/>
    </row>
    <row r="30" spans="1:30" x14ac:dyDescent="0.25">
      <c r="P30" s="12"/>
      <c r="Q30" s="11"/>
      <c r="S30" s="162"/>
      <c r="U30" s="11"/>
      <c r="W30" s="162"/>
      <c r="Y30" s="11"/>
      <c r="AA30" s="162"/>
    </row>
  </sheetData>
  <sheetProtection algorithmName="SHA-512" hashValue="+V4PCsNh4tS9SEnL4U3xUpAPwZ1Ly4XVjIkLM+fE1YNOVSlBiphUZMecANnFVI4aNtWupfVLm3vLJczfAe8QZQ==" saltValue="A4C4l8ffrmP2fvDcCS5j7Q==" spinCount="100000" sheet="1" objects="1" scenarios="1" autoFilter="0"/>
  <mergeCells count="23">
    <mergeCell ref="AD8:AD12"/>
    <mergeCell ref="N8:N12"/>
    <mergeCell ref="O8:O12"/>
    <mergeCell ref="L8:L12"/>
    <mergeCell ref="I8:I12"/>
    <mergeCell ref="J8:J12"/>
    <mergeCell ref="Q8:Q12"/>
    <mergeCell ref="S8:S12"/>
    <mergeCell ref="E14:H14"/>
    <mergeCell ref="E16:H16"/>
    <mergeCell ref="E15:H15"/>
    <mergeCell ref="E18:H18"/>
    <mergeCell ref="E19:H19"/>
    <mergeCell ref="E17:H17"/>
    <mergeCell ref="B2:O2"/>
    <mergeCell ref="Q2:S2"/>
    <mergeCell ref="U2:W2"/>
    <mergeCell ref="B9:H9"/>
    <mergeCell ref="Y2:AA2"/>
    <mergeCell ref="U8:U12"/>
    <mergeCell ref="W8:W12"/>
    <mergeCell ref="Y8:Y12"/>
    <mergeCell ref="AA8:AA12"/>
  </mergeCells>
  <phoneticPr fontId="45" type="noConversion"/>
  <conditionalFormatting sqref="E11">
    <cfRule type="expression" dxfId="43" priority="62">
      <formula>$K$12=1</formula>
    </cfRule>
    <cfRule type="cellIs" dxfId="42" priority="63" stopIfTrue="1" operator="lessThan">
      <formula>0</formula>
    </cfRule>
    <cfRule type="cellIs" dxfId="41" priority="64" operator="greaterThan">
      <formula>2000</formula>
    </cfRule>
  </conditionalFormatting>
  <conditionalFormatting sqref="G13:L13 G20:L20">
    <cfRule type="expression" dxfId="40" priority="109" stopIfTrue="1">
      <formula>$L$20&gt;$G$11</formula>
    </cfRule>
  </conditionalFormatting>
  <conditionalFormatting sqref="J14">
    <cfRule type="expression" dxfId="39" priority="76">
      <formula>$F$11="Ano"</formula>
    </cfRule>
  </conditionalFormatting>
  <conditionalFormatting sqref="N15:N16">
    <cfRule type="expression" dxfId="38" priority="11">
      <formula>#REF!="Ano"</formula>
    </cfRule>
  </conditionalFormatting>
  <conditionalFormatting sqref="N14:O14">
    <cfRule type="expression" dxfId="37" priority="3">
      <formula>$F$11="Ano"</formula>
    </cfRule>
  </conditionalFormatting>
  <conditionalFormatting sqref="Q13:S13 U13:W13 Y13:AA13 Q20:S20 U20:W20 Y20:AA20">
    <cfRule type="expression" dxfId="36" priority="9">
      <formula>#REF!&gt;$M$13</formula>
    </cfRule>
  </conditionalFormatting>
  <conditionalFormatting sqref="S4:S6 W4:W6 AA4:AA6">
    <cfRule type="cellIs" dxfId="35" priority="7" operator="lessThan">
      <formula>0</formula>
    </cfRule>
  </conditionalFormatting>
  <conditionalFormatting sqref="AC14:AC19">
    <cfRule type="expression" dxfId="34" priority="12">
      <formula>AB14=1</formula>
    </cfRule>
  </conditionalFormatting>
  <dataValidations count="5">
    <dataValidation type="list" allowBlank="1" showInputMessage="1" showErrorMessage="1" sqref="F11" xr:uid="{00000000-0002-0000-0300-000000000000}">
      <formula1>"Ano,Ne"</formula1>
    </dataValidation>
    <dataValidation type="whole" allowBlank="1" showInputMessage="1" showErrorMessage="1" sqref="E11" xr:uid="{00000000-0002-0000-0300-000001000000}">
      <formula1>0</formula1>
      <formula2>10000</formula2>
    </dataValidation>
    <dataValidation type="whole" allowBlank="1" showInputMessage="1" showErrorMessage="1" sqref="J17:J19 Q14:Q19 U14:U19 Y14:Y19" xr:uid="{00000000-0002-0000-0300-000002000000}">
      <formula1>0</formula1>
      <formula2>999999</formula2>
    </dataValidation>
    <dataValidation type="decimal" operator="greaterThanOrEqual" allowBlank="1" showInputMessage="1" showErrorMessage="1" sqref="N14:N16" xr:uid="{00000000-0002-0000-0300-000003000000}">
      <formula1>0</formula1>
    </dataValidation>
    <dataValidation type="whole" allowBlank="1" showInputMessage="1" showErrorMessage="1" sqref="V14 R14 Z14" xr:uid="{00000000-0002-0000-0300-000004000000}">
      <formula1>0</formula1>
      <formula2>1000</formula2>
    </dataValidation>
  </dataValidations>
  <pageMargins left="0.51181102362204722" right="0.31496062992125984" top="0.39370078740157483" bottom="0.1968503937007874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445639D-F695-4C4D-8F08-8EDD0045595C}">
          <x14:formula1>
            <xm:f>data!$A$1:$A$37</xm:f>
          </x14:formula1>
          <xm:sqref>O14:O16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G37"/>
  <sheetViews>
    <sheetView zoomScale="90" zoomScaleNormal="90" workbookViewId="0">
      <selection activeCell="E11" sqref="E11"/>
    </sheetView>
  </sheetViews>
  <sheetFormatPr defaultColWidth="9.28515625" defaultRowHeight="14.25" x14ac:dyDescent="0.25"/>
  <cols>
    <col min="1" max="1" width="1.7109375" style="2" customWidth="1"/>
    <col min="2" max="2" width="7.7109375" style="4" customWidth="1"/>
    <col min="3" max="3" width="5.7109375" style="216" customWidth="1"/>
    <col min="4" max="4" width="7.7109375" style="2" hidden="1" customWidth="1"/>
    <col min="5" max="6" width="15.7109375" style="2" customWidth="1"/>
    <col min="7" max="7" width="9.28515625" style="2" hidden="1" customWidth="1"/>
    <col min="8" max="8" width="10.7109375" style="2" customWidth="1"/>
    <col min="9" max="9" width="13.7109375" style="2" customWidth="1"/>
    <col min="10" max="10" width="15.7109375" style="2" customWidth="1"/>
    <col min="11" max="11" width="8.5703125" style="11" hidden="1" customWidth="1"/>
    <col min="12" max="12" width="15.7109375" style="3" customWidth="1"/>
    <col min="13" max="13" width="1.7109375" style="11" customWidth="1"/>
    <col min="14" max="14" width="8.7109375" style="3" customWidth="1"/>
    <col min="15" max="15" width="15.7109375" style="3" customWidth="1"/>
    <col min="16" max="16" width="2.7109375" style="11" customWidth="1"/>
    <col min="17" max="17" width="15.28515625" style="2" customWidth="1"/>
    <col min="18" max="18" width="13.140625" style="11" hidden="1" customWidth="1"/>
    <col min="19" max="19" width="14.7109375" style="3" customWidth="1"/>
    <col min="20" max="20" width="1.7109375" style="11" customWidth="1"/>
    <col min="21" max="21" width="8.7109375" style="3" customWidth="1"/>
    <col min="22" max="22" width="15.7109375" style="3" customWidth="1"/>
    <col min="23" max="23" width="2.7109375" style="11" customWidth="1"/>
    <col min="24" max="24" width="15.28515625" style="2" customWidth="1"/>
    <col min="25" max="25" width="12.28515625" style="11" hidden="1" customWidth="1"/>
    <col min="26" max="26" width="14.7109375" style="3" customWidth="1"/>
    <col min="27" max="27" width="1.7109375" style="11" customWidth="1"/>
    <col min="28" max="28" width="8.7109375" style="3" customWidth="1"/>
    <col min="29" max="29" width="15.7109375" style="3" customWidth="1"/>
    <col min="30" max="30" width="2.7109375" style="11" customWidth="1"/>
    <col min="31" max="31" width="15.28515625" style="2" customWidth="1"/>
    <col min="32" max="32" width="9.42578125" style="11" hidden="1" customWidth="1"/>
    <col min="33" max="33" width="14.7109375" style="3" customWidth="1"/>
    <col min="34" max="34" width="1.7109375" style="11" customWidth="1"/>
    <col min="35" max="35" width="8.7109375" style="3" customWidth="1"/>
    <col min="36" max="36" width="15.7109375" style="3" customWidth="1"/>
    <col min="37" max="37" width="1.7109375" style="206" customWidth="1"/>
    <col min="38" max="38" width="1.7109375" style="11" customWidth="1"/>
    <col min="39" max="39" width="130.5703125" style="2" customWidth="1"/>
    <col min="40" max="16384" width="9.28515625" style="2"/>
  </cols>
  <sheetData>
    <row r="1" spans="2:85" ht="8.1" customHeight="1" thickBot="1" x14ac:dyDescent="0.35">
      <c r="B1" s="212"/>
      <c r="AL1" s="2"/>
    </row>
    <row r="2" spans="2:85" ht="27.75" customHeight="1" thickBot="1" x14ac:dyDescent="0.3">
      <c r="B2" s="362" t="s">
        <v>92</v>
      </c>
      <c r="C2" s="363"/>
      <c r="D2" s="363"/>
      <c r="E2" s="363"/>
      <c r="F2" s="363"/>
      <c r="G2" s="363"/>
      <c r="H2" s="363"/>
      <c r="I2" s="363"/>
      <c r="J2" s="363"/>
      <c r="K2" s="363"/>
      <c r="L2" s="363"/>
      <c r="M2" s="363"/>
      <c r="N2" s="363"/>
      <c r="O2" s="364"/>
      <c r="Q2" s="365" t="s">
        <v>93</v>
      </c>
      <c r="R2" s="366"/>
      <c r="S2" s="366"/>
      <c r="T2" s="366"/>
      <c r="U2" s="366"/>
      <c r="V2" s="367"/>
      <c r="X2" s="365" t="s">
        <v>94</v>
      </c>
      <c r="Y2" s="366"/>
      <c r="Z2" s="366"/>
      <c r="AA2" s="366"/>
      <c r="AB2" s="366"/>
      <c r="AC2" s="367"/>
      <c r="AD2" s="3"/>
      <c r="AE2" s="365" t="s">
        <v>95</v>
      </c>
      <c r="AF2" s="366"/>
      <c r="AG2" s="366"/>
      <c r="AH2" s="366"/>
      <c r="AI2" s="366"/>
      <c r="AJ2" s="367"/>
      <c r="AL2" s="206"/>
      <c r="AM2" s="1" t="s">
        <v>108</v>
      </c>
      <c r="AN2" s="1"/>
      <c r="AO2" s="1"/>
      <c r="AP2" s="1"/>
      <c r="AQ2" s="1"/>
      <c r="AR2" s="1"/>
      <c r="AS2" s="1"/>
      <c r="AT2" s="1"/>
      <c r="AU2" s="1"/>
      <c r="AV2" s="1"/>
      <c r="AW2" s="1"/>
      <c r="AX2" s="1"/>
      <c r="AY2" s="1"/>
    </row>
    <row r="3" spans="2:85" s="1" customFormat="1" ht="9.75" customHeight="1" thickBot="1" x14ac:dyDescent="0.3">
      <c r="B3" s="261"/>
      <c r="J3" s="12"/>
      <c r="M3" s="12"/>
      <c r="N3" s="256"/>
      <c r="O3" s="12"/>
      <c r="P3" s="2"/>
      <c r="Q3" s="2"/>
      <c r="R3" s="11"/>
      <c r="S3" s="2"/>
      <c r="T3" s="12"/>
      <c r="U3" s="256"/>
      <c r="V3" s="12"/>
      <c r="W3" s="2"/>
      <c r="X3" s="2"/>
      <c r="Y3" s="11"/>
      <c r="Z3" s="2"/>
      <c r="AA3" s="12"/>
      <c r="AB3" s="256"/>
      <c r="AC3" s="12"/>
      <c r="AD3" s="2"/>
      <c r="AE3" s="2"/>
      <c r="AF3" s="11"/>
      <c r="AG3" s="2"/>
      <c r="AH3" s="12"/>
      <c r="AI3" s="256"/>
      <c r="AJ3" s="12"/>
      <c r="AK3" s="206"/>
      <c r="AL3" s="12"/>
    </row>
    <row r="4" spans="2:85" s="1" customFormat="1" ht="20.25" customHeight="1" x14ac:dyDescent="0.25">
      <c r="B4" s="261"/>
      <c r="J4" s="12"/>
      <c r="M4" s="12"/>
      <c r="N4" s="256"/>
      <c r="O4" s="12"/>
      <c r="Q4" s="253" t="s">
        <v>96</v>
      </c>
      <c r="R4" s="254"/>
      <c r="S4" s="255">
        <f>IF(S13&gt;0,$J18-Q18,0)</f>
        <v>0</v>
      </c>
      <c r="T4" s="12"/>
      <c r="U4" s="256"/>
      <c r="V4" s="12"/>
      <c r="X4" s="253" t="s">
        <v>96</v>
      </c>
      <c r="Y4" s="254"/>
      <c r="Z4" s="255">
        <f>IF(Z13&gt;0,$J18-X18,0)</f>
        <v>0</v>
      </c>
      <c r="AA4" s="12"/>
      <c r="AB4" s="256"/>
      <c r="AC4" s="12"/>
      <c r="AE4" s="253" t="s">
        <v>96</v>
      </c>
      <c r="AF4" s="254"/>
      <c r="AG4" s="255">
        <f>IF(AG13&gt;0,$J18-AE18,0)</f>
        <v>0</v>
      </c>
      <c r="AH4" s="12"/>
      <c r="AI4" s="256"/>
      <c r="AJ4" s="12"/>
      <c r="AK4" s="207"/>
      <c r="AL4" s="12"/>
    </row>
    <row r="5" spans="2:85" ht="17.25" customHeight="1" x14ac:dyDescent="0.3">
      <c r="B5" s="212"/>
      <c r="C5" s="2"/>
      <c r="J5" s="11"/>
      <c r="K5" s="2"/>
      <c r="L5" s="2"/>
      <c r="O5" s="11"/>
      <c r="P5" s="1"/>
      <c r="Q5" s="263" t="s">
        <v>97</v>
      </c>
      <c r="R5" s="264"/>
      <c r="S5" s="265">
        <f>IF(S13&gt;0,$K18-R18,0)</f>
        <v>0</v>
      </c>
      <c r="V5" s="11"/>
      <c r="W5" s="1"/>
      <c r="X5" s="263" t="s">
        <v>97</v>
      </c>
      <c r="Y5" s="264"/>
      <c r="Z5" s="265">
        <f>IF(Z13&gt;0,$K18-Y18,0)</f>
        <v>0</v>
      </c>
      <c r="AC5" s="11"/>
      <c r="AD5" s="1"/>
      <c r="AE5" s="263" t="s">
        <v>97</v>
      </c>
      <c r="AF5" s="264"/>
      <c r="AG5" s="265">
        <f>IF(AG13&gt;0,$K18-AF18,0)</f>
        <v>0</v>
      </c>
      <c r="AJ5" s="11"/>
      <c r="AK5" s="207"/>
      <c r="AM5" s="1"/>
      <c r="AN5" s="1"/>
      <c r="AO5" s="1"/>
      <c r="AP5" s="1"/>
      <c r="AQ5" s="1"/>
      <c r="AR5" s="1"/>
      <c r="AS5" s="1"/>
      <c r="AT5" s="1"/>
      <c r="AU5" s="1"/>
      <c r="AV5" s="1"/>
      <c r="AW5" s="1"/>
      <c r="AX5" s="1"/>
      <c r="AY5" s="1"/>
    </row>
    <row r="6" spans="2:85" ht="17.25" customHeight="1" thickBot="1" x14ac:dyDescent="0.35">
      <c r="B6" s="212"/>
      <c r="C6" s="2"/>
      <c r="J6" s="11"/>
      <c r="K6" s="2"/>
      <c r="L6" s="2"/>
      <c r="O6" s="11"/>
      <c r="P6" s="1"/>
      <c r="Q6" s="262" t="s">
        <v>98</v>
      </c>
      <c r="R6" s="257"/>
      <c r="S6" s="258">
        <f>IF(S13&gt;0,$L18-S18,0)</f>
        <v>0</v>
      </c>
      <c r="V6" s="11"/>
      <c r="W6" s="1"/>
      <c r="X6" s="262" t="s">
        <v>98</v>
      </c>
      <c r="Y6" s="257"/>
      <c r="Z6" s="258">
        <f>IF(Z13&gt;0,$L18-Z18,0)</f>
        <v>0</v>
      </c>
      <c r="AC6" s="11"/>
      <c r="AD6" s="1"/>
      <c r="AE6" s="262" t="s">
        <v>98</v>
      </c>
      <c r="AF6" s="257"/>
      <c r="AG6" s="258">
        <f>IF(AG13&gt;0,$L18-AG18,0)</f>
        <v>0</v>
      </c>
      <c r="AJ6" s="11"/>
      <c r="AK6" s="207"/>
      <c r="AM6" s="1"/>
      <c r="AN6" s="1"/>
      <c r="AO6" s="1"/>
      <c r="AP6" s="1"/>
      <c r="AQ6" s="1"/>
      <c r="AR6" s="1"/>
      <c r="AS6" s="1"/>
      <c r="AT6" s="1"/>
      <c r="AU6" s="1"/>
      <c r="AV6" s="1"/>
      <c r="AW6" s="1"/>
      <c r="AX6" s="1"/>
      <c r="AY6" s="1"/>
    </row>
    <row r="7" spans="2:85" ht="12.75" customHeight="1" thickBot="1" x14ac:dyDescent="0.35">
      <c r="B7" s="212"/>
      <c r="C7" s="2"/>
      <c r="J7" s="11"/>
      <c r="K7" s="2"/>
      <c r="L7" s="2"/>
      <c r="O7" s="11"/>
      <c r="P7" s="2"/>
      <c r="S7" s="2"/>
      <c r="V7" s="11"/>
      <c r="W7" s="2"/>
      <c r="Z7" s="2"/>
      <c r="AC7" s="11"/>
      <c r="AD7" s="2"/>
      <c r="AG7" s="2"/>
      <c r="AJ7" s="11"/>
      <c r="AL7" s="2"/>
      <c r="AM7" s="11"/>
      <c r="AQ7" s="11"/>
      <c r="AU7" s="11"/>
      <c r="AY7" s="11"/>
      <c r="BC7" s="11"/>
      <c r="BG7" s="11"/>
      <c r="BL7" s="11"/>
      <c r="BN7" s="11"/>
      <c r="BO7" s="3"/>
      <c r="BP7" s="11"/>
      <c r="BT7" s="11"/>
      <c r="BV7" s="11"/>
      <c r="BW7" s="3"/>
      <c r="BX7" s="11"/>
      <c r="CB7" s="11"/>
      <c r="CD7" s="11"/>
      <c r="CF7" s="11"/>
      <c r="CG7" s="11"/>
    </row>
    <row r="8" spans="2:85" ht="9.75" customHeight="1" x14ac:dyDescent="0.25">
      <c r="B8" s="50"/>
      <c r="C8" s="227"/>
      <c r="D8" s="51"/>
      <c r="E8" s="51"/>
      <c r="F8" s="51"/>
      <c r="G8" s="51"/>
      <c r="H8" s="51"/>
      <c r="I8" s="415" t="s">
        <v>5</v>
      </c>
      <c r="J8" s="418" t="s">
        <v>7</v>
      </c>
      <c r="K8" s="175">
        <f>IF(F11="Ano",150000,0)</f>
        <v>0</v>
      </c>
      <c r="L8" s="427" t="s">
        <v>6</v>
      </c>
      <c r="N8" s="409" t="s">
        <v>26</v>
      </c>
      <c r="O8" s="410"/>
      <c r="Q8" s="418" t="s">
        <v>7</v>
      </c>
      <c r="R8" s="301">
        <v>250000</v>
      </c>
      <c r="S8" s="427" t="s">
        <v>6</v>
      </c>
      <c r="U8" s="409" t="s">
        <v>26</v>
      </c>
      <c r="V8" s="410"/>
      <c r="X8" s="418" t="s">
        <v>7</v>
      </c>
      <c r="Y8" s="301">
        <v>250000</v>
      </c>
      <c r="Z8" s="427" t="s">
        <v>6</v>
      </c>
      <c r="AB8" s="409" t="s">
        <v>26</v>
      </c>
      <c r="AC8" s="410"/>
      <c r="AE8" s="418" t="s">
        <v>7</v>
      </c>
      <c r="AF8" s="301">
        <v>250000</v>
      </c>
      <c r="AG8" s="427" t="s">
        <v>6</v>
      </c>
      <c r="AI8" s="409" t="s">
        <v>26</v>
      </c>
      <c r="AJ8" s="410"/>
      <c r="AM8" s="421" t="s">
        <v>114</v>
      </c>
    </row>
    <row r="9" spans="2:85" ht="25.5" customHeight="1" x14ac:dyDescent="0.25">
      <c r="B9" s="424" t="s">
        <v>14</v>
      </c>
      <c r="C9" s="425"/>
      <c r="D9" s="425"/>
      <c r="E9" s="425"/>
      <c r="F9" s="425"/>
      <c r="G9" s="425"/>
      <c r="H9" s="426"/>
      <c r="I9" s="416"/>
      <c r="J9" s="419"/>
      <c r="K9" s="164">
        <v>1000</v>
      </c>
      <c r="L9" s="428"/>
      <c r="N9" s="411"/>
      <c r="O9" s="412"/>
      <c r="Q9" s="419"/>
      <c r="R9" s="302">
        <v>2000</v>
      </c>
      <c r="S9" s="428"/>
      <c r="U9" s="411"/>
      <c r="V9" s="412"/>
      <c r="X9" s="419"/>
      <c r="Y9" s="302">
        <v>2000</v>
      </c>
      <c r="Z9" s="428"/>
      <c r="AB9" s="411"/>
      <c r="AC9" s="412"/>
      <c r="AE9" s="419"/>
      <c r="AF9" s="302">
        <v>2000</v>
      </c>
      <c r="AG9" s="428"/>
      <c r="AI9" s="411"/>
      <c r="AJ9" s="412"/>
      <c r="AM9" s="422"/>
    </row>
    <row r="10" spans="2:85" ht="41.25" customHeight="1" thickBot="1" x14ac:dyDescent="0.35">
      <c r="B10" s="95"/>
      <c r="C10" s="228"/>
      <c r="D10" s="170"/>
      <c r="E10" s="126" t="s">
        <v>46</v>
      </c>
      <c r="F10" s="126" t="s">
        <v>52</v>
      </c>
      <c r="G10" s="126" t="s">
        <v>4</v>
      </c>
      <c r="H10" s="97"/>
      <c r="I10" s="416"/>
      <c r="J10" s="419"/>
      <c r="K10" s="141"/>
      <c r="L10" s="428"/>
      <c r="N10" s="413"/>
      <c r="O10" s="414"/>
      <c r="Q10" s="419"/>
      <c r="R10" s="141"/>
      <c r="S10" s="428"/>
      <c r="U10" s="413"/>
      <c r="V10" s="414"/>
      <c r="X10" s="419"/>
      <c r="Y10" s="141"/>
      <c r="Z10" s="428"/>
      <c r="AB10" s="413"/>
      <c r="AC10" s="414"/>
      <c r="AE10" s="419"/>
      <c r="AF10" s="141"/>
      <c r="AG10" s="428"/>
      <c r="AI10" s="413"/>
      <c r="AJ10" s="414"/>
      <c r="AM10" s="422"/>
    </row>
    <row r="11" spans="2:85" s="1" customFormat="1" ht="28.5" customHeight="1" x14ac:dyDescent="0.3">
      <c r="B11" s="95"/>
      <c r="C11" s="228"/>
      <c r="D11" s="170"/>
      <c r="E11" s="147">
        <v>0</v>
      </c>
      <c r="F11" s="148"/>
      <c r="G11" s="127">
        <f>K12</f>
        <v>0</v>
      </c>
      <c r="H11" s="98"/>
      <c r="I11" s="416"/>
      <c r="J11" s="419"/>
      <c r="K11" s="141">
        <f>IF((E11=0),IF(L17&gt;0,1,0),0)</f>
        <v>0</v>
      </c>
      <c r="L11" s="428"/>
      <c r="M11" s="12"/>
      <c r="N11" s="150" t="s">
        <v>27</v>
      </c>
      <c r="O11" s="150" t="s">
        <v>28</v>
      </c>
      <c r="P11" s="12"/>
      <c r="Q11" s="419"/>
      <c r="R11" s="141">
        <f>IF(($E11=0),IF(S17&gt;0,1,0),0)</f>
        <v>0</v>
      </c>
      <c r="S11" s="428"/>
      <c r="T11" s="12"/>
      <c r="U11" s="150" t="s">
        <v>27</v>
      </c>
      <c r="V11" s="150" t="s">
        <v>28</v>
      </c>
      <c r="W11" s="12"/>
      <c r="X11" s="419"/>
      <c r="Y11" s="141">
        <f>IF(($E11=0),IF(Z17&gt;0,1,0),0)</f>
        <v>0</v>
      </c>
      <c r="Z11" s="428"/>
      <c r="AA11" s="12"/>
      <c r="AB11" s="150" t="s">
        <v>27</v>
      </c>
      <c r="AC11" s="150" t="s">
        <v>28</v>
      </c>
      <c r="AD11" s="12"/>
      <c r="AE11" s="419"/>
      <c r="AF11" s="141">
        <f>IF(($E11=0),IF(AG17&gt;0,1,0),0)</f>
        <v>0</v>
      </c>
      <c r="AG11" s="428"/>
      <c r="AH11" s="12"/>
      <c r="AI11" s="150" t="s">
        <v>27</v>
      </c>
      <c r="AJ11" s="150" t="s">
        <v>28</v>
      </c>
      <c r="AK11" s="207"/>
      <c r="AL11" s="12"/>
      <c r="AM11" s="422"/>
    </row>
    <row r="12" spans="2:85" s="1" customFormat="1" ht="18" customHeight="1" thickBot="1" x14ac:dyDescent="0.3">
      <c r="B12" s="95"/>
      <c r="C12" s="229"/>
      <c r="D12" s="96"/>
      <c r="E12" s="96"/>
      <c r="F12" s="96"/>
      <c r="G12" s="96"/>
      <c r="H12" s="98"/>
      <c r="I12" s="417"/>
      <c r="J12" s="420"/>
      <c r="K12" s="163">
        <f>IF(E11&gt;0,K8+E11*K9,0)</f>
        <v>0</v>
      </c>
      <c r="L12" s="429"/>
      <c r="M12" s="12"/>
      <c r="N12" s="151"/>
      <c r="O12" s="151"/>
      <c r="P12" s="12"/>
      <c r="Q12" s="420"/>
      <c r="R12" s="138">
        <f>IF($E11&gt;0,R8+$E11*R9,0)</f>
        <v>0</v>
      </c>
      <c r="S12" s="429"/>
      <c r="T12" s="12"/>
      <c r="U12" s="151"/>
      <c r="V12" s="151"/>
      <c r="W12" s="12"/>
      <c r="X12" s="420"/>
      <c r="Y12" s="138">
        <f>IF($E11&gt;0,Y8+$E11*Y9,0)</f>
        <v>0</v>
      </c>
      <c r="Z12" s="429"/>
      <c r="AA12" s="12"/>
      <c r="AB12" s="151"/>
      <c r="AC12" s="151"/>
      <c r="AD12" s="12"/>
      <c r="AE12" s="420"/>
      <c r="AF12" s="138">
        <f>IF($E11&gt;0,AF8+$E11*AF9,0)</f>
        <v>0</v>
      </c>
      <c r="AG12" s="429"/>
      <c r="AH12" s="12"/>
      <c r="AI12" s="151"/>
      <c r="AJ12" s="151"/>
      <c r="AK12" s="207"/>
      <c r="AL12" s="12"/>
      <c r="AM12" s="423"/>
    </row>
    <row r="13" spans="2:85" s="1" customFormat="1" ht="18" thickBot="1" x14ac:dyDescent="0.3">
      <c r="B13" s="185" t="s">
        <v>22</v>
      </c>
      <c r="C13" s="230"/>
      <c r="D13" s="186"/>
      <c r="E13" s="186"/>
      <c r="F13" s="186"/>
      <c r="G13" s="194"/>
      <c r="H13" s="186"/>
      <c r="I13" s="156"/>
      <c r="J13" s="156"/>
      <c r="K13" s="105">
        <f>K17</f>
        <v>0</v>
      </c>
      <c r="L13" s="106">
        <f>L17</f>
        <v>0</v>
      </c>
      <c r="M13" s="12"/>
      <c r="N13" s="152"/>
      <c r="O13" s="152">
        <f>O17</f>
        <v>0</v>
      </c>
      <c r="P13" s="12"/>
      <c r="Q13" s="300"/>
      <c r="R13" s="105">
        <f>R17</f>
        <v>0</v>
      </c>
      <c r="S13" s="106">
        <f>S17</f>
        <v>0</v>
      </c>
      <c r="T13" s="12"/>
      <c r="U13" s="152"/>
      <c r="V13" s="152">
        <f>V17</f>
        <v>0</v>
      </c>
      <c r="W13" s="12"/>
      <c r="X13" s="300"/>
      <c r="Y13" s="105">
        <f>Y17</f>
        <v>0</v>
      </c>
      <c r="Z13" s="106">
        <f>Z17</f>
        <v>0</v>
      </c>
      <c r="AA13" s="12"/>
      <c r="AB13" s="152"/>
      <c r="AC13" s="152">
        <f>AC17</f>
        <v>0</v>
      </c>
      <c r="AD13" s="12"/>
      <c r="AE13" s="300"/>
      <c r="AF13" s="105">
        <f>AF17</f>
        <v>0</v>
      </c>
      <c r="AG13" s="106">
        <f>AG17</f>
        <v>0</v>
      </c>
      <c r="AH13" s="12"/>
      <c r="AI13" s="152"/>
      <c r="AJ13" s="152">
        <f>AJ17</f>
        <v>0</v>
      </c>
      <c r="AK13" s="207"/>
      <c r="AL13" s="12"/>
    </row>
    <row r="14" spans="2:85" s="1" customFormat="1" ht="45" customHeight="1" thickBot="1" x14ac:dyDescent="0.3">
      <c r="B14" s="101" t="s">
        <v>75</v>
      </c>
      <c r="C14" s="279" t="str">
        <f>IF(Souhrn!$H$6="Ano","2.4","2.2")</f>
        <v>2.2</v>
      </c>
      <c r="D14" s="215">
        <v>149</v>
      </c>
      <c r="E14" s="430" t="s">
        <v>38</v>
      </c>
      <c r="F14" s="430"/>
      <c r="G14" s="430"/>
      <c r="H14" s="431"/>
      <c r="I14" s="102">
        <v>3408</v>
      </c>
      <c r="J14" s="199">
        <v>0</v>
      </c>
      <c r="K14" s="136">
        <f>J14</f>
        <v>0</v>
      </c>
      <c r="L14" s="99">
        <f>I14*K14</f>
        <v>0</v>
      </c>
      <c r="M14" s="12"/>
      <c r="N14" s="154">
        <f>J14+ŠK!J14</f>
        <v>0</v>
      </c>
      <c r="O14" s="153">
        <f>L14+ŠK!L14</f>
        <v>0</v>
      </c>
      <c r="P14" s="12"/>
      <c r="Q14" s="260">
        <v>0</v>
      </c>
      <c r="R14" s="303">
        <f t="shared" ref="R14:R16" si="0">Q14</f>
        <v>0</v>
      </c>
      <c r="S14" s="99">
        <f t="shared" ref="S14:S16" si="1">$I14*R14</f>
        <v>0</v>
      </c>
      <c r="T14" s="12"/>
      <c r="U14" s="154">
        <f>Q14+ŠK!Q14</f>
        <v>0</v>
      </c>
      <c r="V14" s="153">
        <f>S14+ŠK!S14</f>
        <v>0</v>
      </c>
      <c r="W14" s="12"/>
      <c r="X14" s="260">
        <v>0</v>
      </c>
      <c r="Y14" s="303">
        <f t="shared" ref="Y14:Y16" si="2">X14</f>
        <v>0</v>
      </c>
      <c r="Z14" s="99">
        <f t="shared" ref="Z14:Z16" si="3">$I14*Y14</f>
        <v>0</v>
      </c>
      <c r="AA14" s="12"/>
      <c r="AB14" s="154">
        <f>X14+ŠK!X14</f>
        <v>0</v>
      </c>
      <c r="AC14" s="153">
        <f>Z14+ŠK!Z14</f>
        <v>0</v>
      </c>
      <c r="AD14" s="12"/>
      <c r="AE14" s="260">
        <v>0</v>
      </c>
      <c r="AF14" s="303">
        <f t="shared" ref="AF14:AF16" si="4">AE14</f>
        <v>0</v>
      </c>
      <c r="AG14" s="99">
        <f t="shared" ref="AG14:AG16" si="5">$I14*AF14</f>
        <v>0</v>
      </c>
      <c r="AH14" s="12"/>
      <c r="AI14" s="154">
        <f>AE14+ŠK!AE14</f>
        <v>0</v>
      </c>
      <c r="AJ14" s="153">
        <f>AG14+ŠK!Z14</f>
        <v>0</v>
      </c>
      <c r="AK14" s="207">
        <f>IF(L14=0,IF(S14+Z14+AG14&gt;0,IF(LEN(AM14)&lt;6,1,0),0),0)</f>
        <v>0</v>
      </c>
      <c r="AL14" s="12"/>
      <c r="AM14" s="204"/>
    </row>
    <row r="15" spans="2:85" s="1" customFormat="1" ht="45" customHeight="1" thickBot="1" x14ac:dyDescent="0.3">
      <c r="B15" s="103" t="s">
        <v>76</v>
      </c>
      <c r="C15" s="279" t="str">
        <f>IF(Souhrn!$H$6="Ano","2.4","2.2")</f>
        <v>2.2</v>
      </c>
      <c r="D15" s="215">
        <v>149</v>
      </c>
      <c r="E15" s="407" t="s">
        <v>48</v>
      </c>
      <c r="F15" s="407"/>
      <c r="G15" s="407"/>
      <c r="H15" s="408"/>
      <c r="I15" s="104">
        <v>20000</v>
      </c>
      <c r="J15" s="200">
        <v>0</v>
      </c>
      <c r="K15" s="136">
        <f t="shared" ref="K15:K16" si="6">J15</f>
        <v>0</v>
      </c>
      <c r="L15" s="100">
        <f>I15*K15</f>
        <v>0</v>
      </c>
      <c r="M15" s="12"/>
      <c r="N15" s="154">
        <f>J15+ŠK!J15</f>
        <v>0</v>
      </c>
      <c r="O15" s="153">
        <f>L15+ŠK!L15</f>
        <v>0</v>
      </c>
      <c r="P15" s="12"/>
      <c r="Q15" s="260">
        <v>0</v>
      </c>
      <c r="R15" s="303">
        <f t="shared" si="0"/>
        <v>0</v>
      </c>
      <c r="S15" s="100">
        <f t="shared" si="1"/>
        <v>0</v>
      </c>
      <c r="T15" s="12"/>
      <c r="U15" s="154">
        <f>Q15+ŠK!Q15</f>
        <v>0</v>
      </c>
      <c r="V15" s="153">
        <f>S15+ŠK!S15</f>
        <v>0</v>
      </c>
      <c r="W15" s="12"/>
      <c r="X15" s="260">
        <v>0</v>
      </c>
      <c r="Y15" s="303">
        <f t="shared" si="2"/>
        <v>0</v>
      </c>
      <c r="Z15" s="100">
        <f t="shared" si="3"/>
        <v>0</v>
      </c>
      <c r="AA15" s="12"/>
      <c r="AB15" s="154">
        <f>X15+ŠK!AD15</f>
        <v>0</v>
      </c>
      <c r="AC15" s="153">
        <f>Z15+ŠK!Z15</f>
        <v>0</v>
      </c>
      <c r="AD15" s="12"/>
      <c r="AE15" s="260">
        <v>0</v>
      </c>
      <c r="AF15" s="303">
        <f t="shared" si="4"/>
        <v>0</v>
      </c>
      <c r="AG15" s="100">
        <f t="shared" si="5"/>
        <v>0</v>
      </c>
      <c r="AH15" s="12"/>
      <c r="AI15" s="154">
        <f>AE15+ŠK!AE15</f>
        <v>0</v>
      </c>
      <c r="AJ15" s="153">
        <f>AG15+ŠK!Z15</f>
        <v>0</v>
      </c>
      <c r="AK15" s="207">
        <f t="shared" ref="AK15:AK16" si="7">IF(L15=0,IF(S15+Z15+AG15&gt;0,IF(LEN(AM15)&lt;6,1,0),0),0)</f>
        <v>0</v>
      </c>
      <c r="AL15" s="12"/>
      <c r="AM15" s="204"/>
    </row>
    <row r="16" spans="2:85" s="1" customFormat="1" ht="45" customHeight="1" thickBot="1" x14ac:dyDescent="0.3">
      <c r="B16" s="103" t="s">
        <v>77</v>
      </c>
      <c r="C16" s="279" t="str">
        <f>IF(Souhrn!$H$6="Ano","2.4","2.3")</f>
        <v>2.3</v>
      </c>
      <c r="D16" s="213">
        <v>152</v>
      </c>
      <c r="E16" s="407" t="s">
        <v>74</v>
      </c>
      <c r="F16" s="407"/>
      <c r="G16" s="407"/>
      <c r="H16" s="408"/>
      <c r="I16" s="104">
        <v>20000</v>
      </c>
      <c r="J16" s="200">
        <v>0</v>
      </c>
      <c r="K16" s="136">
        <f t="shared" si="6"/>
        <v>0</v>
      </c>
      <c r="L16" s="100">
        <f>I16*K16</f>
        <v>0</v>
      </c>
      <c r="M16" s="12"/>
      <c r="N16" s="154">
        <f>J16+ŠK!J16</f>
        <v>0</v>
      </c>
      <c r="O16" s="153">
        <f>L16+ŠK!L16</f>
        <v>0</v>
      </c>
      <c r="P16" s="12"/>
      <c r="Q16" s="260">
        <v>0</v>
      </c>
      <c r="R16" s="303">
        <f t="shared" si="0"/>
        <v>0</v>
      </c>
      <c r="S16" s="100">
        <f t="shared" si="1"/>
        <v>0</v>
      </c>
      <c r="T16" s="12"/>
      <c r="U16" s="154">
        <f>Q16+ŠK!Q16</f>
        <v>0</v>
      </c>
      <c r="V16" s="153">
        <f>S16+ŠK!S16</f>
        <v>0</v>
      </c>
      <c r="W16" s="12"/>
      <c r="X16" s="260">
        <v>0</v>
      </c>
      <c r="Y16" s="303">
        <f t="shared" si="2"/>
        <v>0</v>
      </c>
      <c r="Z16" s="100">
        <f t="shared" si="3"/>
        <v>0</v>
      </c>
      <c r="AA16" s="12"/>
      <c r="AB16" s="154">
        <f>X16+ŠK!AD16</f>
        <v>0</v>
      </c>
      <c r="AC16" s="153">
        <f>Z16+ŠK!Z16</f>
        <v>0</v>
      </c>
      <c r="AD16" s="12"/>
      <c r="AE16" s="260">
        <v>0</v>
      </c>
      <c r="AF16" s="303">
        <f t="shared" si="4"/>
        <v>0</v>
      </c>
      <c r="AG16" s="100">
        <f t="shared" si="5"/>
        <v>0</v>
      </c>
      <c r="AH16" s="12"/>
      <c r="AI16" s="154">
        <f>AE16+ŠK!AE16</f>
        <v>0</v>
      </c>
      <c r="AJ16" s="153">
        <f>AG16+ŠK!Z16</f>
        <v>0</v>
      </c>
      <c r="AK16" s="207">
        <f t="shared" si="7"/>
        <v>0</v>
      </c>
      <c r="AL16" s="12"/>
      <c r="AM16" s="204"/>
    </row>
    <row r="17" spans="2:39" s="1" customFormat="1" ht="18" thickBot="1" x14ac:dyDescent="0.3">
      <c r="B17" s="107" t="s">
        <v>22</v>
      </c>
      <c r="C17" s="230"/>
      <c r="D17" s="108"/>
      <c r="E17" s="108"/>
      <c r="F17" s="108"/>
      <c r="G17" s="194"/>
      <c r="H17" s="108"/>
      <c r="I17" s="156"/>
      <c r="J17" s="156"/>
      <c r="K17" s="109">
        <f>G11-L17</f>
        <v>0</v>
      </c>
      <c r="L17" s="106">
        <f>SUM(L14:L16)</f>
        <v>0</v>
      </c>
      <c r="M17" s="12"/>
      <c r="N17" s="152"/>
      <c r="O17" s="152">
        <f>SUM(O14:O16)</f>
        <v>0</v>
      </c>
      <c r="P17" s="12"/>
      <c r="Q17" s="300"/>
      <c r="R17" s="105">
        <f>$L$13-S17</f>
        <v>0</v>
      </c>
      <c r="S17" s="106">
        <f>SUM(S14:S16)</f>
        <v>0</v>
      </c>
      <c r="T17" s="12"/>
      <c r="U17" s="152"/>
      <c r="V17" s="152">
        <f>SUM(V14:V16)</f>
        <v>0</v>
      </c>
      <c r="W17" s="12"/>
      <c r="X17" s="300"/>
      <c r="Y17" s="105">
        <f>$L$13-Z17</f>
        <v>0</v>
      </c>
      <c r="Z17" s="106">
        <f>SUM(Z14:Z16)</f>
        <v>0</v>
      </c>
      <c r="AA17" s="12"/>
      <c r="AB17" s="152"/>
      <c r="AC17" s="152">
        <f>SUM(AC14:AC16)</f>
        <v>0</v>
      </c>
      <c r="AD17" s="12"/>
      <c r="AE17" s="300"/>
      <c r="AF17" s="105">
        <f>$L$13-AG17</f>
        <v>0</v>
      </c>
      <c r="AG17" s="106">
        <f>SUM(AG14:AG16)</f>
        <v>0</v>
      </c>
      <c r="AH17" s="12"/>
      <c r="AI17" s="152"/>
      <c r="AJ17" s="152">
        <f>SUM(AJ14:AJ16)</f>
        <v>0</v>
      </c>
      <c r="AK17" s="207"/>
      <c r="AL17" s="12"/>
      <c r="AM17" s="11"/>
    </row>
    <row r="18" spans="2:39" s="222" customFormat="1" ht="21.75" hidden="1" customHeight="1" x14ac:dyDescent="0.25">
      <c r="B18" s="293"/>
      <c r="C18" s="293"/>
      <c r="D18" s="293"/>
      <c r="E18" s="293"/>
      <c r="F18" s="293"/>
      <c r="G18" s="293"/>
      <c r="H18" s="293"/>
      <c r="I18" s="334">
        <f>IF(J18+K18+L18&lt;&gt;L17,1,0)</f>
        <v>0</v>
      </c>
      <c r="J18" s="298">
        <f>IF(Souhrn!$D$6="Ano",L14+L15,0)</f>
        <v>0</v>
      </c>
      <c r="K18" s="298">
        <f>IF(Souhrn!$F$6="Ano",L16,0)</f>
        <v>0</v>
      </c>
      <c r="L18" s="298">
        <f>IF(Souhrn!$H$6="Ano",L17,0)</f>
        <v>0</v>
      </c>
      <c r="M18" s="293"/>
      <c r="N18" s="293"/>
      <c r="O18" s="293"/>
      <c r="P18" s="12"/>
      <c r="Q18" s="298">
        <f>IF(Souhrn!$D$6="Ano",S14+S15,0)</f>
        <v>0</v>
      </c>
      <c r="R18" s="298">
        <f>IF(Souhrn!$F$6="Ano",S16,0)</f>
        <v>0</v>
      </c>
      <c r="S18" s="298">
        <f>IF(Souhrn!$H$6="Ano",S17,0)</f>
        <v>0</v>
      </c>
      <c r="T18" s="293"/>
      <c r="U18" s="293"/>
      <c r="V18" s="293"/>
      <c r="W18" s="12"/>
      <c r="X18" s="298">
        <f>IF(Souhrn!$D$6="Ano",Z14+Z15,0)</f>
        <v>0</v>
      </c>
      <c r="Y18" s="298">
        <f>IF(Souhrn!$F$6="Ano",Z16,0)</f>
        <v>0</v>
      </c>
      <c r="Z18" s="298">
        <f>IF(Souhrn!$H$6="Ano",Z17,0)</f>
        <v>0</v>
      </c>
      <c r="AA18" s="293"/>
      <c r="AB18" s="293"/>
      <c r="AC18" s="293"/>
      <c r="AD18" s="12"/>
      <c r="AE18" s="298">
        <f>IF(Souhrn!$D$6="Ano",AG14+AG15,0)</f>
        <v>0</v>
      </c>
      <c r="AF18" s="298">
        <f>IF(Souhrn!$F$6="Ano",AG16,0)</f>
        <v>0</v>
      </c>
      <c r="AG18" s="298">
        <f>IF(Souhrn!$H$6="Ano",AG17,0)</f>
        <v>0</v>
      </c>
      <c r="AH18" s="293"/>
      <c r="AI18" s="293"/>
      <c r="AJ18" s="293"/>
      <c r="AK18" s="284"/>
    </row>
    <row r="19" spans="2:39" s="222" customFormat="1" ht="34.5" hidden="1" customHeight="1" x14ac:dyDescent="0.25">
      <c r="B19" s="293"/>
      <c r="C19" s="293"/>
      <c r="D19" s="293"/>
      <c r="E19" s="293"/>
      <c r="F19" s="293"/>
      <c r="G19" s="293"/>
      <c r="H19" s="293"/>
      <c r="I19" s="293"/>
      <c r="J19" s="299" t="s">
        <v>65</v>
      </c>
      <c r="K19" s="299" t="s">
        <v>66</v>
      </c>
      <c r="L19" s="299" t="s">
        <v>107</v>
      </c>
      <c r="M19" s="293"/>
      <c r="N19" s="293"/>
      <c r="O19" s="293"/>
      <c r="P19" s="12"/>
      <c r="Q19" s="299" t="s">
        <v>65</v>
      </c>
      <c r="R19" s="299" t="s">
        <v>66</v>
      </c>
      <c r="S19" s="299" t="s">
        <v>107</v>
      </c>
      <c r="T19" s="293"/>
      <c r="U19" s="293"/>
      <c r="V19" s="293"/>
      <c r="W19" s="12"/>
      <c r="X19" s="299" t="s">
        <v>65</v>
      </c>
      <c r="Y19" s="299" t="s">
        <v>66</v>
      </c>
      <c r="Z19" s="299" t="s">
        <v>107</v>
      </c>
      <c r="AA19" s="293"/>
      <c r="AB19" s="293"/>
      <c r="AC19" s="293"/>
      <c r="AD19" s="12"/>
      <c r="AE19" s="299" t="s">
        <v>65</v>
      </c>
      <c r="AF19" s="299" t="s">
        <v>66</v>
      </c>
      <c r="AG19" s="299" t="s">
        <v>107</v>
      </c>
      <c r="AH19" s="293"/>
      <c r="AI19" s="293"/>
      <c r="AJ19" s="293"/>
      <c r="AK19" s="284"/>
    </row>
    <row r="20" spans="2:39" s="11" customFormat="1" x14ac:dyDescent="0.25">
      <c r="B20" s="160"/>
      <c r="C20" s="222"/>
      <c r="L20" s="162"/>
      <c r="M20" s="12"/>
      <c r="N20" s="162"/>
      <c r="O20" s="162"/>
      <c r="P20" s="12"/>
      <c r="S20" s="162"/>
      <c r="T20" s="12"/>
      <c r="U20" s="162"/>
      <c r="V20" s="162"/>
      <c r="W20" s="12"/>
      <c r="Z20" s="162"/>
      <c r="AA20" s="12"/>
      <c r="AB20" s="162"/>
      <c r="AC20" s="162"/>
      <c r="AD20" s="12"/>
      <c r="AG20" s="162"/>
      <c r="AH20" s="12"/>
      <c r="AI20" s="162"/>
      <c r="AJ20" s="162"/>
      <c r="AK20" s="207"/>
      <c r="AL20" s="12"/>
    </row>
    <row r="21" spans="2:39" s="11" customFormat="1" x14ac:dyDescent="0.25">
      <c r="B21" s="209" t="s">
        <v>50</v>
      </c>
      <c r="C21" s="222"/>
      <c r="L21" s="162"/>
      <c r="M21" s="12"/>
      <c r="N21" s="162"/>
      <c r="O21" s="162"/>
      <c r="P21" s="12"/>
      <c r="S21" s="162"/>
      <c r="T21" s="12"/>
      <c r="U21" s="162"/>
      <c r="V21" s="162"/>
      <c r="W21" s="12"/>
      <c r="Z21" s="162"/>
      <c r="AA21" s="12"/>
      <c r="AB21" s="162"/>
      <c r="AC21" s="162"/>
      <c r="AD21" s="12"/>
      <c r="AG21" s="162"/>
      <c r="AH21" s="12"/>
      <c r="AI21" s="162"/>
      <c r="AJ21" s="162"/>
      <c r="AK21" s="207"/>
      <c r="AL21" s="12"/>
    </row>
    <row r="22" spans="2:39" x14ac:dyDescent="0.25">
      <c r="P22" s="222"/>
      <c r="Q22" s="11"/>
      <c r="S22" s="161"/>
      <c r="W22" s="222"/>
      <c r="X22" s="11"/>
      <c r="Z22" s="161"/>
      <c r="AD22" s="222"/>
      <c r="AE22" s="11"/>
      <c r="AG22" s="161"/>
    </row>
    <row r="23" spans="2:39" s="11" customFormat="1" x14ac:dyDescent="0.25">
      <c r="B23" s="160"/>
      <c r="C23" s="222"/>
      <c r="L23" s="162"/>
      <c r="M23" s="12"/>
      <c r="N23" s="162"/>
      <c r="O23" s="162"/>
      <c r="P23" s="222"/>
      <c r="S23" s="162"/>
      <c r="T23" s="12"/>
      <c r="U23" s="162"/>
      <c r="V23" s="162"/>
      <c r="W23" s="222"/>
      <c r="Z23" s="162"/>
      <c r="AA23" s="12"/>
      <c r="AB23" s="162"/>
      <c r="AC23" s="162"/>
      <c r="AD23" s="222"/>
      <c r="AG23" s="162"/>
      <c r="AH23" s="12"/>
      <c r="AI23" s="162"/>
      <c r="AJ23" s="162"/>
      <c r="AK23" s="207"/>
      <c r="AL23" s="12"/>
    </row>
    <row r="24" spans="2:39" s="11" customFormat="1" x14ac:dyDescent="0.25">
      <c r="B24" s="160"/>
      <c r="C24" s="222"/>
      <c r="L24" s="162"/>
      <c r="M24" s="12"/>
      <c r="N24" s="162"/>
      <c r="O24" s="162"/>
      <c r="P24" s="12"/>
      <c r="S24" s="162"/>
      <c r="T24" s="12"/>
      <c r="U24" s="162"/>
      <c r="V24" s="162"/>
      <c r="W24" s="12"/>
      <c r="Z24" s="162"/>
      <c r="AA24" s="12"/>
      <c r="AB24" s="162"/>
      <c r="AC24" s="162"/>
      <c r="AD24" s="12"/>
      <c r="AG24" s="162"/>
      <c r="AH24" s="12"/>
      <c r="AI24" s="162"/>
      <c r="AJ24" s="162"/>
      <c r="AK24" s="207"/>
      <c r="AL24" s="12"/>
    </row>
    <row r="25" spans="2:39" s="11" customFormat="1" x14ac:dyDescent="0.25">
      <c r="B25" s="160"/>
      <c r="C25" s="222"/>
      <c r="L25" s="162"/>
      <c r="M25" s="12"/>
      <c r="N25" s="162"/>
      <c r="O25" s="162"/>
      <c r="P25" s="12"/>
      <c r="S25" s="162"/>
      <c r="T25" s="12"/>
      <c r="U25" s="162"/>
      <c r="V25" s="162"/>
      <c r="W25" s="12"/>
      <c r="Z25" s="162"/>
      <c r="AA25" s="12"/>
      <c r="AB25" s="162"/>
      <c r="AC25" s="162"/>
      <c r="AD25" s="12"/>
      <c r="AG25" s="162"/>
      <c r="AH25" s="12"/>
      <c r="AI25" s="162"/>
      <c r="AJ25" s="162"/>
      <c r="AK25" s="207"/>
      <c r="AL25" s="12"/>
    </row>
    <row r="26" spans="2:39" s="11" customFormat="1" x14ac:dyDescent="0.25">
      <c r="B26" s="160"/>
      <c r="C26" s="222"/>
      <c r="L26" s="161"/>
      <c r="M26" s="12"/>
      <c r="N26" s="161"/>
      <c r="O26" s="161"/>
      <c r="P26" s="12"/>
      <c r="S26" s="162"/>
      <c r="T26" s="12"/>
      <c r="U26" s="161"/>
      <c r="V26" s="161"/>
      <c r="W26" s="12"/>
      <c r="Z26" s="162"/>
      <c r="AA26" s="12"/>
      <c r="AB26" s="161"/>
      <c r="AC26" s="161"/>
      <c r="AD26" s="12"/>
      <c r="AG26" s="162"/>
      <c r="AH26" s="12"/>
      <c r="AI26" s="161"/>
      <c r="AJ26" s="161"/>
      <c r="AK26" s="207"/>
      <c r="AL26" s="12"/>
    </row>
    <row r="27" spans="2:39" x14ac:dyDescent="0.25">
      <c r="M27" s="12"/>
      <c r="P27" s="12"/>
      <c r="Q27" s="11"/>
      <c r="S27" s="162"/>
      <c r="T27" s="12"/>
      <c r="W27" s="12"/>
      <c r="X27" s="11"/>
      <c r="Z27" s="162"/>
      <c r="AA27" s="12"/>
      <c r="AD27" s="12"/>
      <c r="AE27" s="11"/>
      <c r="AG27" s="162"/>
      <c r="AH27" s="12"/>
      <c r="AK27" s="207"/>
      <c r="AL27" s="12"/>
      <c r="AM27" s="11"/>
    </row>
    <row r="28" spans="2:39" x14ac:dyDescent="0.25">
      <c r="M28" s="12"/>
      <c r="P28" s="12"/>
      <c r="T28" s="12"/>
      <c r="W28" s="12"/>
      <c r="AA28" s="12"/>
      <c r="AD28" s="12"/>
      <c r="AH28" s="12"/>
      <c r="AK28" s="207"/>
      <c r="AL28" s="12"/>
      <c r="AM28" s="11"/>
    </row>
    <row r="29" spans="2:39" x14ac:dyDescent="0.25">
      <c r="M29" s="12"/>
      <c r="P29" s="12"/>
      <c r="T29" s="12"/>
      <c r="W29" s="12"/>
      <c r="AA29" s="12"/>
      <c r="AD29" s="12"/>
      <c r="AH29" s="12"/>
      <c r="AK29" s="207"/>
      <c r="AL29" s="12"/>
      <c r="AM29" s="11"/>
    </row>
    <row r="30" spans="2:39" x14ac:dyDescent="0.25">
      <c r="M30" s="12"/>
      <c r="P30" s="12"/>
      <c r="T30" s="12"/>
      <c r="W30" s="12"/>
      <c r="AA30" s="12"/>
      <c r="AD30" s="12"/>
      <c r="AH30" s="12"/>
      <c r="AK30" s="207"/>
      <c r="AL30" s="12"/>
      <c r="AM30" s="11"/>
    </row>
    <row r="31" spans="2:39" x14ac:dyDescent="0.25">
      <c r="M31" s="12"/>
      <c r="T31" s="12"/>
      <c r="AA31" s="12"/>
      <c r="AH31" s="12"/>
      <c r="AK31" s="207"/>
      <c r="AL31" s="12"/>
      <c r="AM31" s="11"/>
    </row>
    <row r="32" spans="2:39" x14ac:dyDescent="0.25">
      <c r="M32" s="12"/>
      <c r="T32" s="12"/>
      <c r="AA32" s="12"/>
      <c r="AH32" s="12"/>
      <c r="AK32" s="207"/>
      <c r="AL32" s="12"/>
      <c r="AM32" s="11"/>
    </row>
    <row r="33" spans="13:39" x14ac:dyDescent="0.25">
      <c r="M33" s="12"/>
      <c r="T33" s="12"/>
      <c r="AA33" s="12"/>
      <c r="AH33" s="12"/>
      <c r="AK33" s="207"/>
      <c r="AL33" s="12"/>
      <c r="AM33" s="11"/>
    </row>
    <row r="34" spans="13:39" x14ac:dyDescent="0.25">
      <c r="M34" s="12"/>
      <c r="T34" s="12"/>
      <c r="AA34" s="12"/>
      <c r="AH34" s="12"/>
      <c r="AK34" s="207"/>
      <c r="AL34" s="12"/>
      <c r="AM34" s="11"/>
    </row>
    <row r="35" spans="13:39" x14ac:dyDescent="0.25">
      <c r="M35" s="12"/>
      <c r="T35" s="12"/>
      <c r="AA35" s="12"/>
      <c r="AH35" s="12"/>
      <c r="AK35" s="207"/>
      <c r="AL35" s="12"/>
      <c r="AM35" s="11"/>
    </row>
    <row r="36" spans="13:39" x14ac:dyDescent="0.25">
      <c r="AM36" s="11"/>
    </row>
    <row r="37" spans="13:39" x14ac:dyDescent="0.25">
      <c r="AM37" s="11"/>
    </row>
  </sheetData>
  <sheetProtection algorithmName="SHA-512" hashValue="+6asPuAoF7OxZTpbwrBVJPA8X1wjPj62Xor73/lgXOE96H/g9+FkmHxcSR2xFKitJfHo+jpyNbK0ergtstB/qQ==" saltValue="lpgeY040qZLb3F69sx2CLA==" spinCount="100000" sheet="1" objects="1" scenarios="1" autoFilter="0"/>
  <mergeCells count="22">
    <mergeCell ref="X2:AC2"/>
    <mergeCell ref="AE2:AJ2"/>
    <mergeCell ref="B2:O2"/>
    <mergeCell ref="Q8:Q12"/>
    <mergeCell ref="S8:S12"/>
    <mergeCell ref="Q2:V2"/>
    <mergeCell ref="X8:X12"/>
    <mergeCell ref="Z8:Z12"/>
    <mergeCell ref="AE8:AE12"/>
    <mergeCell ref="AG8:AG12"/>
    <mergeCell ref="AB8:AC10"/>
    <mergeCell ref="E16:H16"/>
    <mergeCell ref="N8:O10"/>
    <mergeCell ref="I8:I12"/>
    <mergeCell ref="J8:J12"/>
    <mergeCell ref="AM8:AM12"/>
    <mergeCell ref="B9:H9"/>
    <mergeCell ref="L8:L12"/>
    <mergeCell ref="E14:H14"/>
    <mergeCell ref="E15:H15"/>
    <mergeCell ref="U8:V10"/>
    <mergeCell ref="AI8:AJ10"/>
  </mergeCells>
  <conditionalFormatting sqref="E11">
    <cfRule type="expression" dxfId="33" priority="28">
      <formula>$K$12=1</formula>
    </cfRule>
    <cfRule type="cellIs" dxfId="32" priority="29" stopIfTrue="1" operator="lessThan">
      <formula>0</formula>
    </cfRule>
    <cfRule type="cellIs" dxfId="31" priority="30" operator="greaterThan">
      <formula>2000</formula>
    </cfRule>
  </conditionalFormatting>
  <conditionalFormatting sqref="G13:L13 G17:L17">
    <cfRule type="expression" dxfId="30" priority="66" stopIfTrue="1">
      <formula>$L$17&gt;$G$11</formula>
    </cfRule>
  </conditionalFormatting>
  <conditionalFormatting sqref="Q13:S13 X13:Z13 AE13:AG13 Q17:S17 X17:Z17 AE17:AG17">
    <cfRule type="expression" dxfId="29" priority="7">
      <formula>#REF!&gt;$M$13</formula>
    </cfRule>
  </conditionalFormatting>
  <conditionalFormatting sqref="S4:S6 Z4:Z6 AG4:AG6">
    <cfRule type="cellIs" dxfId="28" priority="5" operator="lessThan">
      <formula>0</formula>
    </cfRule>
  </conditionalFormatting>
  <conditionalFormatting sqref="AL14:AL16">
    <cfRule type="expression" dxfId="27" priority="9">
      <formula>AK14=1</formula>
    </cfRule>
  </conditionalFormatting>
  <dataValidations xWindow="1103" yWindow="594" count="4">
    <dataValidation type="list" allowBlank="1" showInputMessage="1" showErrorMessage="1" sqref="F11" xr:uid="{00000000-0002-0000-0400-000000000000}">
      <formula1>"Ano,Ne"</formula1>
    </dataValidation>
    <dataValidation type="whole" allowBlank="1" showInputMessage="1" showErrorMessage="1" sqref="E11" xr:uid="{00000000-0002-0000-0400-000001000000}">
      <formula1>0</formula1>
      <formula2>10000</formula2>
    </dataValidation>
    <dataValidation type="whole" allowBlank="1" showInputMessage="1" showErrorMessage="1" sqref="J14:J16" xr:uid="{00000000-0002-0000-0400-000002000000}">
      <formula1>0</formula1>
      <formula2>999999</formula2>
    </dataValidation>
    <dataValidation type="whole" allowBlank="1" showInputMessage="1" showErrorMessage="1" sqref="Q14:Q16 X14:X16 AE14:AE16" xr:uid="{00000000-0002-0000-0400-000003000000}">
      <formula1>0</formula1>
      <formula2>1000</formula2>
    </dataValidation>
  </dataValidations>
  <pageMargins left="0.51181102362204722" right="0.31496062992125984"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G37"/>
  <sheetViews>
    <sheetView zoomScale="90" zoomScaleNormal="90" workbookViewId="0">
      <selection activeCell="E11" sqref="E11"/>
    </sheetView>
  </sheetViews>
  <sheetFormatPr defaultColWidth="9.28515625" defaultRowHeight="14.25" x14ac:dyDescent="0.25"/>
  <cols>
    <col min="1" max="1" width="1.7109375" style="2" customWidth="1"/>
    <col min="2" max="2" width="7.7109375" style="4" customWidth="1"/>
    <col min="3" max="3" width="5.7109375" style="216" customWidth="1"/>
    <col min="4" max="4" width="6.28515625" style="2" hidden="1" customWidth="1"/>
    <col min="5" max="6" width="15.7109375" style="2" customWidth="1"/>
    <col min="7" max="7" width="16.7109375" style="2" hidden="1" customWidth="1"/>
    <col min="8" max="8" width="10.7109375" style="2" customWidth="1"/>
    <col min="9" max="9" width="13.7109375" style="2" customWidth="1"/>
    <col min="10" max="10" width="15.7109375" style="2" customWidth="1"/>
    <col min="11" max="11" width="7.42578125" style="11" hidden="1" customWidth="1"/>
    <col min="12" max="12" width="15.7109375" style="3" customWidth="1"/>
    <col min="13" max="13" width="1.7109375" style="11" customWidth="1"/>
    <col min="14" max="14" width="8.7109375" style="3" customWidth="1"/>
    <col min="15" max="15" width="15.7109375" style="3" customWidth="1"/>
    <col min="16" max="16" width="2.7109375" style="11" customWidth="1"/>
    <col min="17" max="17" width="15.28515625" style="2" customWidth="1"/>
    <col min="18" max="18" width="6.7109375" style="11" hidden="1" customWidth="1"/>
    <col min="19" max="19" width="14.7109375" style="3" customWidth="1"/>
    <col min="20" max="20" width="1.7109375" style="11" customWidth="1"/>
    <col min="21" max="21" width="8.7109375" style="3" customWidth="1"/>
    <col min="22" max="22" width="15.7109375" style="3" customWidth="1"/>
    <col min="23" max="23" width="2.7109375" style="11" customWidth="1"/>
    <col min="24" max="24" width="15.28515625" style="2" customWidth="1"/>
    <col min="25" max="25" width="8.85546875" style="11" hidden="1" customWidth="1"/>
    <col min="26" max="26" width="14.7109375" style="3" customWidth="1"/>
    <col min="27" max="27" width="1.7109375" style="11" customWidth="1"/>
    <col min="28" max="28" width="8.7109375" style="3" customWidth="1"/>
    <col min="29" max="29" width="15.7109375" style="3" customWidth="1"/>
    <col min="30" max="30" width="2.7109375" style="11" customWidth="1"/>
    <col min="31" max="31" width="15.28515625" style="2" customWidth="1"/>
    <col min="32" max="32" width="10" style="11" hidden="1" customWidth="1"/>
    <col min="33" max="33" width="14.7109375" style="3" customWidth="1"/>
    <col min="34" max="34" width="1.7109375" style="11" customWidth="1"/>
    <col min="35" max="35" width="8.7109375" style="3" customWidth="1"/>
    <col min="36" max="36" width="15.7109375" style="3" customWidth="1"/>
    <col min="37" max="38" width="1.7109375" style="206" customWidth="1"/>
    <col min="39" max="39" width="130.5703125" style="2" customWidth="1"/>
    <col min="40" max="16384" width="9.28515625" style="2"/>
  </cols>
  <sheetData>
    <row r="1" spans="2:85" ht="8.1" customHeight="1" thickBot="1" x14ac:dyDescent="0.35">
      <c r="B1" s="212"/>
    </row>
    <row r="2" spans="2:85" ht="27.75" customHeight="1" thickBot="1" x14ac:dyDescent="0.3">
      <c r="B2" s="362" t="s">
        <v>92</v>
      </c>
      <c r="C2" s="363"/>
      <c r="D2" s="363"/>
      <c r="E2" s="363"/>
      <c r="F2" s="363"/>
      <c r="G2" s="363"/>
      <c r="H2" s="363"/>
      <c r="I2" s="363"/>
      <c r="J2" s="363"/>
      <c r="K2" s="363"/>
      <c r="L2" s="363"/>
      <c r="M2" s="363"/>
      <c r="N2" s="363"/>
      <c r="O2" s="364"/>
      <c r="Q2" s="365" t="s">
        <v>93</v>
      </c>
      <c r="R2" s="366"/>
      <c r="S2" s="366"/>
      <c r="T2" s="366"/>
      <c r="U2" s="366"/>
      <c r="V2" s="367"/>
      <c r="X2" s="365" t="s">
        <v>94</v>
      </c>
      <c r="Y2" s="366"/>
      <c r="Z2" s="366"/>
      <c r="AA2" s="366"/>
      <c r="AB2" s="366"/>
      <c r="AC2" s="367"/>
      <c r="AE2" s="365" t="s">
        <v>95</v>
      </c>
      <c r="AF2" s="366"/>
      <c r="AG2" s="366"/>
      <c r="AH2" s="366"/>
      <c r="AI2" s="366"/>
      <c r="AJ2" s="367"/>
      <c r="AM2" s="1"/>
      <c r="AN2" s="1"/>
      <c r="AO2" s="1"/>
      <c r="AP2" s="1"/>
      <c r="AQ2" s="1"/>
      <c r="AR2" s="1"/>
      <c r="AS2" s="1"/>
      <c r="AT2" s="1"/>
      <c r="AU2" s="1"/>
      <c r="AV2" s="1"/>
      <c r="AW2" s="1"/>
      <c r="AX2" s="1"/>
      <c r="AY2" s="1"/>
    </row>
    <row r="3" spans="2:85" s="1" customFormat="1" ht="9.75" customHeight="1" thickBot="1" x14ac:dyDescent="0.3">
      <c r="B3" s="261"/>
      <c r="J3" s="12"/>
      <c r="M3" s="12"/>
      <c r="N3" s="256"/>
      <c r="O3" s="12"/>
      <c r="P3" s="2"/>
      <c r="Q3" s="2"/>
      <c r="R3" s="11"/>
      <c r="S3" s="2"/>
      <c r="T3" s="12"/>
      <c r="U3" s="256"/>
      <c r="V3" s="12"/>
      <c r="W3" s="2"/>
      <c r="X3" s="2"/>
      <c r="Y3" s="11"/>
      <c r="Z3" s="2"/>
      <c r="AA3" s="12"/>
      <c r="AB3" s="256"/>
      <c r="AC3" s="12"/>
      <c r="AD3" s="2"/>
      <c r="AE3" s="2"/>
      <c r="AF3" s="11"/>
      <c r="AG3" s="2"/>
      <c r="AH3" s="12"/>
      <c r="AI3" s="256"/>
      <c r="AJ3" s="12"/>
      <c r="AK3" s="206"/>
      <c r="AL3" s="12"/>
    </row>
    <row r="4" spans="2:85" s="1" customFormat="1" ht="20.25" customHeight="1" x14ac:dyDescent="0.25">
      <c r="B4" s="261"/>
      <c r="J4" s="12"/>
      <c r="M4" s="12"/>
      <c r="N4" s="256"/>
      <c r="O4" s="12"/>
      <c r="Q4" s="253" t="s">
        <v>96</v>
      </c>
      <c r="R4" s="254"/>
      <c r="S4" s="255">
        <f>IF(S13&gt;0,$J18-Q18,0)</f>
        <v>0</v>
      </c>
      <c r="T4" s="12"/>
      <c r="U4" s="256"/>
      <c r="V4" s="12"/>
      <c r="X4" s="253" t="s">
        <v>96</v>
      </c>
      <c r="Y4" s="254"/>
      <c r="Z4" s="255">
        <f>IF(Z13&gt;0,$J18-X18,0)</f>
        <v>0</v>
      </c>
      <c r="AA4" s="12"/>
      <c r="AB4" s="256"/>
      <c r="AC4" s="12"/>
      <c r="AE4" s="253" t="s">
        <v>96</v>
      </c>
      <c r="AF4" s="254"/>
      <c r="AG4" s="255">
        <f>IF(AG13&gt;0,$J18-AE18,0)</f>
        <v>0</v>
      </c>
      <c r="AH4" s="12"/>
      <c r="AI4" s="256"/>
      <c r="AJ4" s="12"/>
      <c r="AK4" s="207"/>
      <c r="AL4" s="12"/>
    </row>
    <row r="5" spans="2:85" ht="17.25" customHeight="1" x14ac:dyDescent="0.3">
      <c r="B5" s="212"/>
      <c r="C5" s="2"/>
      <c r="J5" s="11"/>
      <c r="K5" s="2"/>
      <c r="L5" s="2"/>
      <c r="O5" s="11"/>
      <c r="P5" s="1"/>
      <c r="Q5" s="263" t="s">
        <v>97</v>
      </c>
      <c r="R5" s="264"/>
      <c r="S5" s="265">
        <f>IF(S13&gt;0,$K18-R18,0)</f>
        <v>0</v>
      </c>
      <c r="V5" s="11"/>
      <c r="W5" s="1"/>
      <c r="X5" s="263" t="s">
        <v>97</v>
      </c>
      <c r="Y5" s="264"/>
      <c r="Z5" s="265">
        <f>IF(Z13&gt;0,$K18-Y18,0)</f>
        <v>0</v>
      </c>
      <c r="AC5" s="11"/>
      <c r="AD5" s="1"/>
      <c r="AE5" s="263" t="s">
        <v>97</v>
      </c>
      <c r="AF5" s="264"/>
      <c r="AG5" s="265">
        <f>IF(AG13&gt;0,$K18-AF18,0)</f>
        <v>0</v>
      </c>
      <c r="AJ5" s="11"/>
      <c r="AK5" s="207"/>
      <c r="AL5" s="11"/>
      <c r="AM5" s="1"/>
      <c r="AN5" s="1"/>
      <c r="AO5" s="1"/>
      <c r="AP5" s="1"/>
      <c r="AQ5" s="1"/>
      <c r="AR5" s="1"/>
      <c r="AS5" s="1"/>
      <c r="AT5" s="1"/>
      <c r="AU5" s="1"/>
      <c r="AV5" s="1"/>
      <c r="AW5" s="1"/>
      <c r="AX5" s="1"/>
      <c r="AY5" s="1"/>
    </row>
    <row r="6" spans="2:85" ht="17.25" customHeight="1" thickBot="1" x14ac:dyDescent="0.35">
      <c r="B6" s="212"/>
      <c r="C6" s="2"/>
      <c r="J6" s="11"/>
      <c r="K6" s="2"/>
      <c r="L6" s="2"/>
      <c r="O6" s="11"/>
      <c r="P6" s="1"/>
      <c r="Q6" s="262" t="s">
        <v>98</v>
      </c>
      <c r="R6" s="257"/>
      <c r="S6" s="258">
        <f>IF(S13&gt;0,$L18-S18,0)</f>
        <v>0</v>
      </c>
      <c r="V6" s="11"/>
      <c r="W6" s="1"/>
      <c r="X6" s="262" t="s">
        <v>98</v>
      </c>
      <c r="Y6" s="257"/>
      <c r="Z6" s="258">
        <f>IF(Z13&gt;0,$L18-Z18,0)</f>
        <v>0</v>
      </c>
      <c r="AC6" s="11"/>
      <c r="AD6" s="1"/>
      <c r="AE6" s="262" t="s">
        <v>98</v>
      </c>
      <c r="AF6" s="257"/>
      <c r="AG6" s="258">
        <f>IF(AG13&gt;0,$L18-AG18,0)</f>
        <v>0</v>
      </c>
      <c r="AJ6" s="11"/>
      <c r="AK6" s="207"/>
      <c r="AL6" s="11"/>
      <c r="AM6" s="1"/>
      <c r="AN6" s="1"/>
      <c r="AO6" s="1"/>
      <c r="AP6" s="1"/>
      <c r="AQ6" s="1"/>
      <c r="AR6" s="1"/>
      <c r="AS6" s="1"/>
      <c r="AT6" s="1"/>
      <c r="AU6" s="1"/>
      <c r="AV6" s="1"/>
      <c r="AW6" s="1"/>
      <c r="AX6" s="1"/>
      <c r="AY6" s="1"/>
    </row>
    <row r="7" spans="2:85" ht="12.75" customHeight="1" thickBot="1" x14ac:dyDescent="0.35">
      <c r="B7" s="212"/>
      <c r="C7" s="2"/>
      <c r="J7" s="11"/>
      <c r="K7" s="2"/>
      <c r="L7" s="2"/>
      <c r="O7" s="11"/>
      <c r="P7" s="2"/>
      <c r="S7" s="2"/>
      <c r="V7" s="11"/>
      <c r="W7" s="2"/>
      <c r="Z7" s="2"/>
      <c r="AC7" s="11"/>
      <c r="AD7" s="2"/>
      <c r="AG7" s="2"/>
      <c r="AJ7" s="11"/>
      <c r="AL7" s="2"/>
      <c r="AM7" s="11"/>
      <c r="AQ7" s="11"/>
      <c r="AU7" s="11"/>
      <c r="AY7" s="11"/>
      <c r="BC7" s="11"/>
      <c r="BG7" s="11"/>
      <c r="BL7" s="11"/>
      <c r="BN7" s="11"/>
      <c r="BO7" s="3"/>
      <c r="BP7" s="11"/>
      <c r="BT7" s="11"/>
      <c r="BV7" s="11"/>
      <c r="BW7" s="3"/>
      <c r="BX7" s="11"/>
      <c r="CB7" s="11"/>
      <c r="CD7" s="11"/>
      <c r="CF7" s="11"/>
      <c r="CG7" s="11"/>
    </row>
    <row r="8" spans="2:85" ht="9.75" customHeight="1" x14ac:dyDescent="0.25">
      <c r="B8" s="14"/>
      <c r="C8" s="231"/>
      <c r="D8" s="52"/>
      <c r="E8" s="52"/>
      <c r="F8" s="52"/>
      <c r="G8" s="52"/>
      <c r="H8" s="52"/>
      <c r="I8" s="439" t="s">
        <v>5</v>
      </c>
      <c r="J8" s="442" t="s">
        <v>7</v>
      </c>
      <c r="K8" s="175">
        <f>IF(F11="Ano",150000,0)</f>
        <v>0</v>
      </c>
      <c r="L8" s="448" t="s">
        <v>6</v>
      </c>
      <c r="N8" s="409" t="s">
        <v>26</v>
      </c>
      <c r="O8" s="410"/>
      <c r="Q8" s="418" t="s">
        <v>7</v>
      </c>
      <c r="R8" s="301">
        <v>250000</v>
      </c>
      <c r="S8" s="427" t="s">
        <v>6</v>
      </c>
      <c r="U8" s="409" t="s">
        <v>26</v>
      </c>
      <c r="V8" s="410"/>
      <c r="X8" s="418" t="s">
        <v>7</v>
      </c>
      <c r="Y8" s="301">
        <v>250000</v>
      </c>
      <c r="Z8" s="427" t="s">
        <v>6</v>
      </c>
      <c r="AB8" s="409" t="s">
        <v>26</v>
      </c>
      <c r="AC8" s="410"/>
      <c r="AE8" s="418" t="s">
        <v>7</v>
      </c>
      <c r="AF8" s="301">
        <v>250000</v>
      </c>
      <c r="AG8" s="427" t="s">
        <v>6</v>
      </c>
      <c r="AI8" s="409" t="s">
        <v>26</v>
      </c>
      <c r="AJ8" s="410"/>
      <c r="AM8" s="436" t="s">
        <v>111</v>
      </c>
    </row>
    <row r="9" spans="2:85" ht="25.5" customHeight="1" x14ac:dyDescent="0.25">
      <c r="B9" s="445" t="s">
        <v>15</v>
      </c>
      <c r="C9" s="446"/>
      <c r="D9" s="446"/>
      <c r="E9" s="446"/>
      <c r="F9" s="446"/>
      <c r="G9" s="446"/>
      <c r="H9" s="447"/>
      <c r="I9" s="440"/>
      <c r="J9" s="443"/>
      <c r="K9" s="139">
        <v>1000</v>
      </c>
      <c r="L9" s="449"/>
      <c r="N9" s="411"/>
      <c r="O9" s="412"/>
      <c r="Q9" s="419"/>
      <c r="R9" s="302">
        <v>2000</v>
      </c>
      <c r="S9" s="428"/>
      <c r="U9" s="411"/>
      <c r="V9" s="412"/>
      <c r="X9" s="419"/>
      <c r="Y9" s="302">
        <v>2000</v>
      </c>
      <c r="Z9" s="428"/>
      <c r="AB9" s="411"/>
      <c r="AC9" s="412"/>
      <c r="AE9" s="419"/>
      <c r="AF9" s="302">
        <v>2000</v>
      </c>
      <c r="AG9" s="428"/>
      <c r="AI9" s="411"/>
      <c r="AJ9" s="412"/>
      <c r="AM9" s="437"/>
    </row>
    <row r="10" spans="2:85" ht="41.25" customHeight="1" thickBot="1" x14ac:dyDescent="0.35">
      <c r="B10" s="80"/>
      <c r="C10" s="232"/>
      <c r="D10" s="169"/>
      <c r="E10" s="128" t="s">
        <v>46</v>
      </c>
      <c r="F10" s="119" t="s">
        <v>51</v>
      </c>
      <c r="G10" s="119" t="s">
        <v>4</v>
      </c>
      <c r="H10" s="82"/>
      <c r="I10" s="440"/>
      <c r="J10" s="443"/>
      <c r="K10" s="140"/>
      <c r="L10" s="449"/>
      <c r="N10" s="413"/>
      <c r="O10" s="414"/>
      <c r="Q10" s="419"/>
      <c r="R10" s="141"/>
      <c r="S10" s="428"/>
      <c r="U10" s="413"/>
      <c r="V10" s="414"/>
      <c r="X10" s="419"/>
      <c r="Y10" s="141"/>
      <c r="Z10" s="428"/>
      <c r="AB10" s="413"/>
      <c r="AC10" s="414"/>
      <c r="AE10" s="419"/>
      <c r="AF10" s="141"/>
      <c r="AG10" s="428"/>
      <c r="AI10" s="413"/>
      <c r="AJ10" s="414"/>
      <c r="AM10" s="437"/>
    </row>
    <row r="11" spans="2:85" s="1" customFormat="1" ht="28.5" customHeight="1" x14ac:dyDescent="0.3">
      <c r="B11" s="80"/>
      <c r="C11" s="232"/>
      <c r="D11" s="169"/>
      <c r="E11" s="147">
        <v>0</v>
      </c>
      <c r="F11" s="148"/>
      <c r="G11" s="116">
        <f>K12</f>
        <v>0</v>
      </c>
      <c r="H11" s="83"/>
      <c r="I11" s="440"/>
      <c r="J11" s="443"/>
      <c r="K11" s="140">
        <f>IF((E11=0),IF(L17&gt;0,1,0),0)</f>
        <v>0</v>
      </c>
      <c r="L11" s="449"/>
      <c r="M11" s="12"/>
      <c r="N11" s="150" t="s">
        <v>27</v>
      </c>
      <c r="O11" s="150" t="s">
        <v>28</v>
      </c>
      <c r="P11" s="12"/>
      <c r="Q11" s="419"/>
      <c r="R11" s="141">
        <f>IF(($E11=0),IF(S17&gt;0,1,0),0)</f>
        <v>0</v>
      </c>
      <c r="S11" s="428"/>
      <c r="T11" s="12"/>
      <c r="U11" s="150" t="s">
        <v>27</v>
      </c>
      <c r="V11" s="150" t="s">
        <v>28</v>
      </c>
      <c r="W11" s="12"/>
      <c r="X11" s="419"/>
      <c r="Y11" s="141">
        <f>IF(($E11=0),IF(Z17&gt;0,1,0),0)</f>
        <v>0</v>
      </c>
      <c r="Z11" s="428"/>
      <c r="AA11" s="12"/>
      <c r="AB11" s="150" t="s">
        <v>27</v>
      </c>
      <c r="AC11" s="150" t="s">
        <v>28</v>
      </c>
      <c r="AD11" s="12"/>
      <c r="AE11" s="419"/>
      <c r="AF11" s="141">
        <f>IF(($E11=0),IF(AG17&gt;0,1,0),0)</f>
        <v>0</v>
      </c>
      <c r="AG11" s="428"/>
      <c r="AH11" s="12"/>
      <c r="AI11" s="150" t="s">
        <v>27</v>
      </c>
      <c r="AJ11" s="150" t="s">
        <v>28</v>
      </c>
      <c r="AK11" s="207"/>
      <c r="AL11" s="207"/>
      <c r="AM11" s="437"/>
    </row>
    <row r="12" spans="2:85" s="1" customFormat="1" ht="18" customHeight="1" thickBot="1" x14ac:dyDescent="0.3">
      <c r="B12" s="80"/>
      <c r="C12" s="233"/>
      <c r="D12" s="81"/>
      <c r="E12" s="81"/>
      <c r="F12" s="81"/>
      <c r="G12" s="81"/>
      <c r="H12" s="83"/>
      <c r="I12" s="441"/>
      <c r="J12" s="444"/>
      <c r="K12" s="138">
        <f>IF(E11&gt;0,K8+E11*K9,0)</f>
        <v>0</v>
      </c>
      <c r="L12" s="450"/>
      <c r="M12" s="12"/>
      <c r="N12" s="151"/>
      <c r="O12" s="151"/>
      <c r="P12" s="12"/>
      <c r="Q12" s="420"/>
      <c r="R12" s="138">
        <f>IF($E11&gt;0,R8+$E11*R9,0)</f>
        <v>0</v>
      </c>
      <c r="S12" s="429"/>
      <c r="T12" s="12"/>
      <c r="U12" s="151"/>
      <c r="V12" s="151"/>
      <c r="W12" s="12"/>
      <c r="X12" s="420"/>
      <c r="Y12" s="138">
        <f>IF($E11&gt;0,Y8+$E11*Y9,0)</f>
        <v>0</v>
      </c>
      <c r="Z12" s="429"/>
      <c r="AA12" s="12"/>
      <c r="AB12" s="151"/>
      <c r="AC12" s="151"/>
      <c r="AD12" s="12"/>
      <c r="AE12" s="420"/>
      <c r="AF12" s="138">
        <f>IF($E11&gt;0,AF8+$E11*AF9,0)</f>
        <v>0</v>
      </c>
      <c r="AG12" s="429"/>
      <c r="AH12" s="12"/>
      <c r="AI12" s="151"/>
      <c r="AJ12" s="151"/>
      <c r="AK12" s="207"/>
      <c r="AL12" s="207"/>
      <c r="AM12" s="438"/>
    </row>
    <row r="13" spans="2:85" s="1" customFormat="1" ht="18" thickBot="1" x14ac:dyDescent="0.3">
      <c r="B13" s="187" t="s">
        <v>23</v>
      </c>
      <c r="C13" s="234"/>
      <c r="D13" s="188"/>
      <c r="E13" s="188"/>
      <c r="F13" s="188"/>
      <c r="G13" s="196"/>
      <c r="H13" s="188"/>
      <c r="I13" s="157"/>
      <c r="J13" s="157"/>
      <c r="K13" s="90">
        <f>K17</f>
        <v>0</v>
      </c>
      <c r="L13" s="91">
        <f>L17</f>
        <v>0</v>
      </c>
      <c r="M13" s="12"/>
      <c r="N13" s="152"/>
      <c r="O13" s="152">
        <f>O17</f>
        <v>0</v>
      </c>
      <c r="P13" s="12"/>
      <c r="Q13" s="300"/>
      <c r="R13" s="105">
        <f>R17</f>
        <v>0</v>
      </c>
      <c r="S13" s="106">
        <f>S17</f>
        <v>0</v>
      </c>
      <c r="T13" s="12"/>
      <c r="U13" s="152"/>
      <c r="V13" s="152">
        <f>V17</f>
        <v>0</v>
      </c>
      <c r="W13" s="12"/>
      <c r="X13" s="300"/>
      <c r="Y13" s="105">
        <f>Y17</f>
        <v>0</v>
      </c>
      <c r="Z13" s="106">
        <f>Z17</f>
        <v>0</v>
      </c>
      <c r="AA13" s="12"/>
      <c r="AB13" s="152"/>
      <c r="AC13" s="152">
        <f>AC17</f>
        <v>0</v>
      </c>
      <c r="AD13" s="12"/>
      <c r="AE13" s="300"/>
      <c r="AF13" s="105">
        <f>AF17</f>
        <v>0</v>
      </c>
      <c r="AG13" s="106">
        <f>AG17</f>
        <v>0</v>
      </c>
      <c r="AH13" s="12"/>
      <c r="AI13" s="152"/>
      <c r="AJ13" s="152">
        <f>AJ17</f>
        <v>0</v>
      </c>
      <c r="AK13" s="207"/>
      <c r="AL13" s="207"/>
      <c r="AM13" s="1" t="s">
        <v>109</v>
      </c>
    </row>
    <row r="14" spans="2:85" s="1" customFormat="1" ht="45" customHeight="1" thickBot="1" x14ac:dyDescent="0.3">
      <c r="B14" s="84" t="s">
        <v>75</v>
      </c>
      <c r="C14" s="280" t="str">
        <f>IF(Souhrn!$H$6="Ano","2.4","2.2")</f>
        <v>2.2</v>
      </c>
      <c r="D14" s="215">
        <v>149</v>
      </c>
      <c r="E14" s="432" t="s">
        <v>38</v>
      </c>
      <c r="F14" s="432"/>
      <c r="G14" s="432"/>
      <c r="H14" s="433"/>
      <c r="I14" s="85">
        <v>3408</v>
      </c>
      <c r="J14" s="199">
        <v>0</v>
      </c>
      <c r="K14" s="133">
        <f>J14</f>
        <v>0</v>
      </c>
      <c r="L14" s="88">
        <f>I14*K14</f>
        <v>0</v>
      </c>
      <c r="M14" s="12"/>
      <c r="N14" s="154">
        <f>J14+ŠD!J14</f>
        <v>0</v>
      </c>
      <c r="O14" s="153">
        <f>L14+ŠD!L14</f>
        <v>0</v>
      </c>
      <c r="P14" s="12"/>
      <c r="Q14" s="178">
        <v>0</v>
      </c>
      <c r="R14" s="303">
        <f t="shared" ref="R14:R16" si="0">Q14</f>
        <v>0</v>
      </c>
      <c r="S14" s="99">
        <f t="shared" ref="S14:S16" si="1">$I14*R14</f>
        <v>0</v>
      </c>
      <c r="T14" s="12"/>
      <c r="U14" s="154">
        <f>Q14+ŠD!Q14</f>
        <v>0</v>
      </c>
      <c r="V14" s="153">
        <f>S14+ŠD!S14</f>
        <v>0</v>
      </c>
      <c r="W14" s="12"/>
      <c r="X14" s="178">
        <v>0</v>
      </c>
      <c r="Y14" s="303">
        <f t="shared" ref="Y14:Y16" si="2">X14</f>
        <v>0</v>
      </c>
      <c r="Z14" s="99">
        <f t="shared" ref="Z14:Z16" si="3">$I14*Y14</f>
        <v>0</v>
      </c>
      <c r="AA14" s="12"/>
      <c r="AB14" s="154">
        <f>X14+ŠD!X14</f>
        <v>0</v>
      </c>
      <c r="AC14" s="153">
        <f>Z14+ŠD!Z14</f>
        <v>0</v>
      </c>
      <c r="AD14" s="12"/>
      <c r="AE14" s="178">
        <v>0</v>
      </c>
      <c r="AF14" s="303">
        <f t="shared" ref="AF14:AF16" si="4">AE14</f>
        <v>0</v>
      </c>
      <c r="AG14" s="99">
        <f t="shared" ref="AG14:AG16" si="5">$I14*AF14</f>
        <v>0</v>
      </c>
      <c r="AH14" s="12"/>
      <c r="AI14" s="154">
        <f>AE14+ŠD!AE14</f>
        <v>0</v>
      </c>
      <c r="AJ14" s="153">
        <f>AG14+ŠD!AG14</f>
        <v>0</v>
      </c>
      <c r="AK14" s="207">
        <f>IF(L14=0,IF(S14+Z14+AG14&gt;0,IF(LEN(AM14)&lt;6,1,0),0),0)</f>
        <v>0</v>
      </c>
      <c r="AL14" s="207"/>
      <c r="AM14" s="204"/>
    </row>
    <row r="15" spans="2:85" s="1" customFormat="1" ht="45" customHeight="1" thickBot="1" x14ac:dyDescent="0.3">
      <c r="B15" s="86" t="s">
        <v>76</v>
      </c>
      <c r="C15" s="280" t="str">
        <f>IF(Souhrn!$H$6="Ano","2.4","2.2")</f>
        <v>2.2</v>
      </c>
      <c r="D15" s="215">
        <v>149</v>
      </c>
      <c r="E15" s="434" t="s">
        <v>48</v>
      </c>
      <c r="F15" s="434"/>
      <c r="G15" s="434"/>
      <c r="H15" s="435"/>
      <c r="I15" s="87">
        <v>20000</v>
      </c>
      <c r="J15" s="200">
        <v>0</v>
      </c>
      <c r="K15" s="133">
        <f>J15</f>
        <v>0</v>
      </c>
      <c r="L15" s="89">
        <f>I15*K15</f>
        <v>0</v>
      </c>
      <c r="M15" s="12"/>
      <c r="N15" s="154">
        <f>J15+ŠD!J15</f>
        <v>0</v>
      </c>
      <c r="O15" s="153">
        <f>L15+ŠD!L15</f>
        <v>0</v>
      </c>
      <c r="P15" s="12"/>
      <c r="Q15" s="335">
        <v>0</v>
      </c>
      <c r="R15" s="303">
        <f t="shared" si="0"/>
        <v>0</v>
      </c>
      <c r="S15" s="100">
        <f t="shared" si="1"/>
        <v>0</v>
      </c>
      <c r="T15" s="12"/>
      <c r="U15" s="154">
        <f>Q15+ŠD!Q15</f>
        <v>0</v>
      </c>
      <c r="V15" s="153">
        <f>S15+ŠD!S15</f>
        <v>0</v>
      </c>
      <c r="W15" s="12"/>
      <c r="X15" s="335">
        <v>0</v>
      </c>
      <c r="Y15" s="303">
        <f t="shared" si="2"/>
        <v>0</v>
      </c>
      <c r="Z15" s="100">
        <f t="shared" si="3"/>
        <v>0</v>
      </c>
      <c r="AA15" s="12"/>
      <c r="AB15" s="154">
        <f>X15+ŠD!X15</f>
        <v>0</v>
      </c>
      <c r="AC15" s="153">
        <f>Z15+ŠD!Z15</f>
        <v>0</v>
      </c>
      <c r="AD15" s="12"/>
      <c r="AE15" s="335">
        <v>0</v>
      </c>
      <c r="AF15" s="303">
        <f t="shared" si="4"/>
        <v>0</v>
      </c>
      <c r="AG15" s="100">
        <f t="shared" si="5"/>
        <v>0</v>
      </c>
      <c r="AH15" s="12"/>
      <c r="AI15" s="154">
        <f>AE15+ŠD!AE15</f>
        <v>0</v>
      </c>
      <c r="AJ15" s="153">
        <f>AG15+ŠD!AG15</f>
        <v>0</v>
      </c>
      <c r="AK15" s="207">
        <f t="shared" ref="AK15:AK16" si="6">IF(L15=0,IF(S15+Z15+AG15&gt;0,IF(LEN(AM15)&lt;6,1,0),0),0)</f>
        <v>0</v>
      </c>
      <c r="AL15" s="207"/>
      <c r="AM15" s="204"/>
    </row>
    <row r="16" spans="2:85" s="1" customFormat="1" ht="45" customHeight="1" thickBot="1" x14ac:dyDescent="0.3">
      <c r="B16" s="249" t="s">
        <v>77</v>
      </c>
      <c r="C16" s="280" t="str">
        <f>IF(Souhrn!$H$6="Ano","2.4","2.3")</f>
        <v>2.3</v>
      </c>
      <c r="D16" s="213">
        <v>152</v>
      </c>
      <c r="E16" s="434" t="s">
        <v>74</v>
      </c>
      <c r="F16" s="434"/>
      <c r="G16" s="434"/>
      <c r="H16" s="435"/>
      <c r="I16" s="87">
        <v>20000</v>
      </c>
      <c r="J16" s="200">
        <v>0</v>
      </c>
      <c r="K16" s="133">
        <f>J16</f>
        <v>0</v>
      </c>
      <c r="L16" s="89">
        <f>I16*K16</f>
        <v>0</v>
      </c>
      <c r="M16" s="12"/>
      <c r="N16" s="154">
        <f>J16+ŠD!J16</f>
        <v>0</v>
      </c>
      <c r="O16" s="153">
        <f>L16+ŠD!L16</f>
        <v>0</v>
      </c>
      <c r="P16" s="12"/>
      <c r="Q16" s="260">
        <v>0</v>
      </c>
      <c r="R16" s="303">
        <f t="shared" si="0"/>
        <v>0</v>
      </c>
      <c r="S16" s="100">
        <f t="shared" si="1"/>
        <v>0</v>
      </c>
      <c r="T16" s="12"/>
      <c r="U16" s="154">
        <f>Q16+ŠD!Q16</f>
        <v>0</v>
      </c>
      <c r="V16" s="153">
        <f>S16+ŠD!S16</f>
        <v>0</v>
      </c>
      <c r="W16" s="12"/>
      <c r="X16" s="260">
        <v>0</v>
      </c>
      <c r="Y16" s="303">
        <f t="shared" si="2"/>
        <v>0</v>
      </c>
      <c r="Z16" s="100">
        <f t="shared" si="3"/>
        <v>0</v>
      </c>
      <c r="AA16" s="12"/>
      <c r="AB16" s="154">
        <f>X16+ŠD!X16</f>
        <v>0</v>
      </c>
      <c r="AC16" s="153">
        <f>Z16+ŠD!Z16</f>
        <v>0</v>
      </c>
      <c r="AD16" s="12"/>
      <c r="AE16" s="260">
        <v>0</v>
      </c>
      <c r="AF16" s="303">
        <f t="shared" si="4"/>
        <v>0</v>
      </c>
      <c r="AG16" s="100">
        <f t="shared" si="5"/>
        <v>0</v>
      </c>
      <c r="AH16" s="12"/>
      <c r="AI16" s="154">
        <f>AE16+ŠD!AE16</f>
        <v>0</v>
      </c>
      <c r="AJ16" s="153">
        <f>AG16+ŠD!AG16</f>
        <v>0</v>
      </c>
      <c r="AK16" s="207">
        <f t="shared" si="6"/>
        <v>0</v>
      </c>
      <c r="AL16" s="207"/>
      <c r="AM16" s="204"/>
    </row>
    <row r="17" spans="2:39" s="1" customFormat="1" ht="18" thickBot="1" x14ac:dyDescent="0.3">
      <c r="B17" s="92" t="s">
        <v>23</v>
      </c>
      <c r="C17" s="234"/>
      <c r="D17" s="93"/>
      <c r="E17" s="93"/>
      <c r="F17" s="93"/>
      <c r="G17" s="196"/>
      <c r="H17" s="93"/>
      <c r="I17" s="157"/>
      <c r="J17" s="157"/>
      <c r="K17" s="94">
        <f>G11-L17</f>
        <v>0</v>
      </c>
      <c r="L17" s="91">
        <f>SUM(L14:L16)</f>
        <v>0</v>
      </c>
      <c r="M17" s="12"/>
      <c r="N17" s="152"/>
      <c r="O17" s="152">
        <f>SUM(O14:O16)</f>
        <v>0</v>
      </c>
      <c r="P17" s="12"/>
      <c r="Q17" s="300"/>
      <c r="R17" s="105">
        <f>$L$13-S17</f>
        <v>0</v>
      </c>
      <c r="S17" s="106">
        <f>SUM(S14:S16)</f>
        <v>0</v>
      </c>
      <c r="T17" s="12"/>
      <c r="U17" s="152"/>
      <c r="V17" s="152">
        <f>SUM(V14:V16)</f>
        <v>0</v>
      </c>
      <c r="W17" s="12"/>
      <c r="X17" s="300"/>
      <c r="Y17" s="105">
        <f>$L$13-Z17</f>
        <v>0</v>
      </c>
      <c r="Z17" s="106">
        <f>SUM(Z14:Z16)</f>
        <v>0</v>
      </c>
      <c r="AA17" s="12"/>
      <c r="AB17" s="152"/>
      <c r="AC17" s="152">
        <f>SUM(AC14:AC16)</f>
        <v>0</v>
      </c>
      <c r="AD17" s="12"/>
      <c r="AE17" s="300"/>
      <c r="AF17" s="105">
        <f>$L$13-AG17</f>
        <v>0</v>
      </c>
      <c r="AG17" s="106">
        <f>SUM(AG14:AG16)</f>
        <v>0</v>
      </c>
      <c r="AH17" s="12"/>
      <c r="AI17" s="152"/>
      <c r="AJ17" s="152">
        <f>SUM(AJ14:AJ16)</f>
        <v>0</v>
      </c>
      <c r="AK17" s="207"/>
      <c r="AL17" s="207"/>
      <c r="AM17" s="11"/>
    </row>
    <row r="18" spans="2:39" s="222" customFormat="1" ht="32.25" hidden="1" customHeight="1" x14ac:dyDescent="0.25">
      <c r="B18" s="294"/>
      <c r="C18" s="294"/>
      <c r="D18" s="294"/>
      <c r="E18" s="294"/>
      <c r="F18" s="295"/>
      <c r="G18" s="294"/>
      <c r="H18" s="294"/>
      <c r="I18" s="334">
        <f>IF(J18+K18+L18&lt;&gt;L17,1,0)</f>
        <v>0</v>
      </c>
      <c r="J18" s="298">
        <f>IF(Souhrn!$D$6="Ano",L14+L15,0)</f>
        <v>0</v>
      </c>
      <c r="K18" s="298">
        <f>IF(Souhrn!$F$6="Ano",L16,0)</f>
        <v>0</v>
      </c>
      <c r="L18" s="298">
        <f>IF(Souhrn!$H$6="Ano",L17,0)</f>
        <v>0</v>
      </c>
      <c r="N18" s="294"/>
      <c r="O18" s="294"/>
      <c r="P18" s="12"/>
      <c r="Q18" s="298">
        <f>IF(Souhrn!$D$6="Ano",S14+S15,0)</f>
        <v>0</v>
      </c>
      <c r="R18" s="298">
        <f>IF(Souhrn!$F$6="Ano",S16,0)</f>
        <v>0</v>
      </c>
      <c r="S18" s="298">
        <f>IF(Souhrn!$H$6="Ano",S17,0)</f>
        <v>0</v>
      </c>
      <c r="U18" s="294"/>
      <c r="V18" s="294"/>
      <c r="W18" s="12"/>
      <c r="X18" s="298">
        <f>IF(Souhrn!$D$6="Ano",Z14+Z15,0)</f>
        <v>0</v>
      </c>
      <c r="Y18" s="298">
        <f>IF(Souhrn!$F$6="Ano",Z16,0)</f>
        <v>0</v>
      </c>
      <c r="Z18" s="298">
        <f>IF(Souhrn!$H$6="Ano",Z17,0)</f>
        <v>0</v>
      </c>
      <c r="AB18" s="294"/>
      <c r="AC18" s="294"/>
      <c r="AD18" s="12"/>
      <c r="AE18" s="298">
        <f>IF(Souhrn!$D$6="Ano",AG14+AG15,0)</f>
        <v>0</v>
      </c>
      <c r="AF18" s="298">
        <f>IF(Souhrn!$F$6="Ano",AG16,0)</f>
        <v>0</v>
      </c>
      <c r="AG18" s="298">
        <f>IF(Souhrn!$H$6="Ano",AG17,0)</f>
        <v>0</v>
      </c>
      <c r="AI18" s="294"/>
      <c r="AJ18" s="294"/>
      <c r="AK18" s="284"/>
      <c r="AL18" s="284"/>
    </row>
    <row r="19" spans="2:39" s="222" customFormat="1" ht="24.75" hidden="1" customHeight="1" x14ac:dyDescent="0.25">
      <c r="B19" s="296"/>
      <c r="C19" s="295"/>
      <c r="D19" s="295"/>
      <c r="E19" s="295"/>
      <c r="F19" s="295"/>
      <c r="G19" s="295"/>
      <c r="H19" s="295"/>
      <c r="I19" s="295"/>
      <c r="J19" s="299" t="s">
        <v>65</v>
      </c>
      <c r="K19" s="299" t="s">
        <v>66</v>
      </c>
      <c r="L19" s="299" t="s">
        <v>107</v>
      </c>
      <c r="N19" s="294"/>
      <c r="O19" s="294"/>
      <c r="P19" s="12"/>
      <c r="Q19" s="299" t="s">
        <v>65</v>
      </c>
      <c r="R19" s="299" t="s">
        <v>66</v>
      </c>
      <c r="S19" s="299" t="s">
        <v>107</v>
      </c>
      <c r="U19" s="294"/>
      <c r="V19" s="294"/>
      <c r="W19" s="12"/>
      <c r="X19" s="299" t="s">
        <v>65</v>
      </c>
      <c r="Y19" s="299" t="s">
        <v>66</v>
      </c>
      <c r="Z19" s="299" t="s">
        <v>107</v>
      </c>
      <c r="AB19" s="294"/>
      <c r="AC19" s="294"/>
      <c r="AD19" s="12"/>
      <c r="AE19" s="299" t="s">
        <v>65</v>
      </c>
      <c r="AF19" s="299" t="s">
        <v>66</v>
      </c>
      <c r="AG19" s="299" t="s">
        <v>107</v>
      </c>
      <c r="AI19" s="294"/>
      <c r="AJ19" s="294"/>
      <c r="AK19" s="284"/>
      <c r="AL19" s="284"/>
    </row>
    <row r="20" spans="2:39" s="11" customFormat="1" x14ac:dyDescent="0.25">
      <c r="B20" s="160"/>
      <c r="C20" s="222"/>
      <c r="L20" s="162"/>
      <c r="M20" s="12"/>
      <c r="N20" s="162"/>
      <c r="O20" s="162"/>
      <c r="P20" s="12"/>
      <c r="S20" s="162"/>
      <c r="T20" s="12"/>
      <c r="U20" s="162"/>
      <c r="V20" s="162"/>
      <c r="W20" s="12"/>
      <c r="Z20" s="162"/>
      <c r="AA20" s="12"/>
      <c r="AB20" s="162"/>
      <c r="AC20" s="162"/>
      <c r="AD20" s="12"/>
      <c r="AG20" s="162"/>
      <c r="AH20" s="12"/>
      <c r="AI20" s="162"/>
      <c r="AJ20" s="162"/>
      <c r="AK20" s="207"/>
      <c r="AL20" s="12"/>
    </row>
    <row r="21" spans="2:39" s="11" customFormat="1" x14ac:dyDescent="0.25">
      <c r="B21" s="208" t="s">
        <v>50</v>
      </c>
      <c r="C21" s="222"/>
      <c r="L21" s="162"/>
      <c r="M21" s="12"/>
      <c r="N21" s="162"/>
      <c r="O21" s="162"/>
      <c r="P21" s="12"/>
      <c r="S21" s="162"/>
      <c r="T21" s="12"/>
      <c r="U21" s="162"/>
      <c r="V21" s="162"/>
      <c r="W21" s="12"/>
      <c r="Z21" s="162"/>
      <c r="AA21" s="12"/>
      <c r="AB21" s="162"/>
      <c r="AC21" s="162"/>
      <c r="AD21" s="12"/>
      <c r="AG21" s="162"/>
      <c r="AH21" s="12"/>
      <c r="AI21" s="162"/>
      <c r="AJ21" s="162"/>
      <c r="AK21" s="207"/>
      <c r="AL21" s="12"/>
    </row>
    <row r="22" spans="2:39" x14ac:dyDescent="0.25">
      <c r="B22" s="2"/>
      <c r="M22" s="12"/>
      <c r="P22" s="222"/>
      <c r="Q22" s="11"/>
      <c r="S22" s="161"/>
      <c r="T22" s="12"/>
      <c r="W22" s="222"/>
      <c r="X22" s="11"/>
      <c r="Z22" s="161"/>
      <c r="AA22" s="12"/>
      <c r="AD22" s="222"/>
      <c r="AE22" s="11"/>
      <c r="AG22" s="161"/>
      <c r="AH22" s="12"/>
      <c r="AL22" s="207"/>
      <c r="AM22" s="11"/>
    </row>
    <row r="23" spans="2:39" x14ac:dyDescent="0.25">
      <c r="M23" s="12"/>
      <c r="P23" s="222"/>
      <c r="Q23" s="11"/>
      <c r="S23" s="162"/>
      <c r="T23" s="12"/>
      <c r="W23" s="222"/>
      <c r="X23" s="11"/>
      <c r="Z23" s="162"/>
      <c r="AA23" s="12"/>
      <c r="AD23" s="222"/>
      <c r="AE23" s="11"/>
      <c r="AG23" s="162"/>
      <c r="AH23" s="12"/>
      <c r="AK23" s="207"/>
      <c r="AL23" s="207"/>
      <c r="AM23" s="11"/>
    </row>
    <row r="24" spans="2:39" x14ac:dyDescent="0.25">
      <c r="M24" s="12"/>
      <c r="P24" s="12"/>
      <c r="Q24" s="11"/>
      <c r="S24" s="162"/>
      <c r="T24" s="12"/>
      <c r="W24" s="12"/>
      <c r="X24" s="11"/>
      <c r="Z24" s="162"/>
      <c r="AA24" s="12"/>
      <c r="AD24" s="12"/>
      <c r="AE24" s="11"/>
      <c r="AG24" s="162"/>
      <c r="AH24" s="12"/>
      <c r="AK24" s="207"/>
      <c r="AL24" s="207"/>
      <c r="AM24" s="11"/>
    </row>
    <row r="25" spans="2:39" x14ac:dyDescent="0.25">
      <c r="M25" s="12"/>
      <c r="P25" s="12"/>
      <c r="Q25" s="11"/>
      <c r="S25" s="162"/>
      <c r="T25" s="12"/>
      <c r="W25" s="12"/>
      <c r="X25" s="11"/>
      <c r="Z25" s="162"/>
      <c r="AA25" s="12"/>
      <c r="AD25" s="12"/>
      <c r="AE25" s="11"/>
      <c r="AG25" s="162"/>
      <c r="AH25" s="12"/>
      <c r="AK25" s="207"/>
      <c r="AL25" s="207"/>
      <c r="AM25" s="11"/>
    </row>
    <row r="26" spans="2:39" x14ac:dyDescent="0.25">
      <c r="L26" s="146"/>
      <c r="M26" s="12"/>
      <c r="N26" s="146"/>
      <c r="O26" s="146"/>
      <c r="P26" s="12"/>
      <c r="Q26" s="11"/>
      <c r="S26" s="162"/>
      <c r="T26" s="12"/>
      <c r="U26" s="146"/>
      <c r="V26" s="146"/>
      <c r="W26" s="12"/>
      <c r="X26" s="11"/>
      <c r="Z26" s="162"/>
      <c r="AA26" s="12"/>
      <c r="AB26" s="146"/>
      <c r="AC26" s="146"/>
      <c r="AD26" s="12"/>
      <c r="AE26" s="11"/>
      <c r="AG26" s="162"/>
      <c r="AH26" s="12"/>
      <c r="AI26" s="146"/>
      <c r="AJ26" s="146"/>
      <c r="AK26" s="207"/>
      <c r="AL26" s="207"/>
      <c r="AM26" s="11"/>
    </row>
    <row r="27" spans="2:39" x14ac:dyDescent="0.25">
      <c r="M27" s="12"/>
      <c r="P27" s="12"/>
      <c r="Q27" s="11"/>
      <c r="S27" s="162"/>
      <c r="T27" s="12"/>
      <c r="W27" s="12"/>
      <c r="X27" s="11"/>
      <c r="Z27" s="162"/>
      <c r="AA27" s="12"/>
      <c r="AD27" s="12"/>
      <c r="AE27" s="11"/>
      <c r="AG27" s="162"/>
      <c r="AH27" s="12"/>
      <c r="AK27" s="207"/>
      <c r="AL27" s="207"/>
      <c r="AM27" s="11"/>
    </row>
    <row r="28" spans="2:39" x14ac:dyDescent="0.25">
      <c r="M28" s="12"/>
      <c r="P28" s="12"/>
      <c r="T28" s="12"/>
      <c r="W28" s="12"/>
      <c r="AA28" s="12"/>
      <c r="AD28" s="12"/>
      <c r="AH28" s="12"/>
      <c r="AK28" s="207"/>
      <c r="AL28" s="207"/>
      <c r="AM28" s="11"/>
    </row>
    <row r="29" spans="2:39" x14ac:dyDescent="0.25">
      <c r="M29" s="12"/>
      <c r="P29" s="12"/>
      <c r="T29" s="12"/>
      <c r="W29" s="12"/>
      <c r="AA29" s="12"/>
      <c r="AD29" s="12"/>
      <c r="AH29" s="12"/>
      <c r="AK29" s="207"/>
      <c r="AL29" s="207"/>
      <c r="AM29" s="11"/>
    </row>
    <row r="30" spans="2:39" x14ac:dyDescent="0.25">
      <c r="M30" s="12"/>
      <c r="P30" s="12"/>
      <c r="T30" s="12"/>
      <c r="W30" s="12"/>
      <c r="AA30" s="12"/>
      <c r="AD30" s="12"/>
      <c r="AH30" s="12"/>
      <c r="AK30" s="207"/>
      <c r="AL30" s="207"/>
      <c r="AM30" s="11"/>
    </row>
    <row r="31" spans="2:39" x14ac:dyDescent="0.25">
      <c r="M31" s="12"/>
      <c r="T31" s="12"/>
      <c r="AA31" s="12"/>
      <c r="AH31" s="12"/>
      <c r="AK31" s="207"/>
      <c r="AL31" s="207"/>
      <c r="AM31" s="11"/>
    </row>
    <row r="32" spans="2:39" x14ac:dyDescent="0.25">
      <c r="M32" s="12"/>
      <c r="T32" s="12"/>
      <c r="AA32" s="12"/>
      <c r="AH32" s="12"/>
      <c r="AK32" s="207"/>
      <c r="AL32" s="207"/>
      <c r="AM32" s="11"/>
    </row>
    <row r="33" spans="13:39" x14ac:dyDescent="0.25">
      <c r="M33" s="12"/>
      <c r="T33" s="12"/>
      <c r="AA33" s="12"/>
      <c r="AH33" s="12"/>
      <c r="AK33" s="207"/>
      <c r="AL33" s="207"/>
      <c r="AM33" s="11"/>
    </row>
    <row r="34" spans="13:39" x14ac:dyDescent="0.25">
      <c r="M34" s="12"/>
      <c r="T34" s="12"/>
      <c r="AA34" s="12"/>
      <c r="AH34" s="12"/>
      <c r="AK34" s="207"/>
      <c r="AL34" s="207"/>
      <c r="AM34" s="11"/>
    </row>
    <row r="35" spans="13:39" x14ac:dyDescent="0.25">
      <c r="M35" s="12"/>
      <c r="T35" s="12"/>
      <c r="AA35" s="12"/>
      <c r="AH35" s="12"/>
      <c r="AK35" s="207"/>
      <c r="AL35" s="207"/>
      <c r="AM35" s="11"/>
    </row>
    <row r="36" spans="13:39" x14ac:dyDescent="0.25">
      <c r="AM36" s="11"/>
    </row>
    <row r="37" spans="13:39" x14ac:dyDescent="0.25">
      <c r="AM37" s="11"/>
    </row>
  </sheetData>
  <sheetProtection algorithmName="SHA-512" hashValue="RphjWFBXhkys9TnKCSJ2224pEuC0umKDQmPiBfoOY90nmSzhJhBCqzgoC1V0gixhEV54/rIHxcCrC2b/Rn6dVA==" saltValue="vHY0yz3LPHcwFwfdVbzCeg==" spinCount="100000" sheet="1" objects="1" scenarios="1" autoFilter="0"/>
  <mergeCells count="22">
    <mergeCell ref="Q2:V2"/>
    <mergeCell ref="X2:AC2"/>
    <mergeCell ref="AE2:AJ2"/>
    <mergeCell ref="B2:O2"/>
    <mergeCell ref="Q8:Q12"/>
    <mergeCell ref="S8:S12"/>
    <mergeCell ref="X8:X12"/>
    <mergeCell ref="Z8:Z12"/>
    <mergeCell ref="E14:H14"/>
    <mergeCell ref="E15:H15"/>
    <mergeCell ref="E16:H16"/>
    <mergeCell ref="AM8:AM12"/>
    <mergeCell ref="I8:I12"/>
    <mergeCell ref="J8:J12"/>
    <mergeCell ref="B9:H9"/>
    <mergeCell ref="L8:L12"/>
    <mergeCell ref="N8:O10"/>
    <mergeCell ref="AI8:AJ10"/>
    <mergeCell ref="AE8:AE12"/>
    <mergeCell ref="AG8:AG12"/>
    <mergeCell ref="U8:V10"/>
    <mergeCell ref="AB8:AC10"/>
  </mergeCells>
  <phoneticPr fontId="45" type="noConversion"/>
  <conditionalFormatting sqref="E11">
    <cfRule type="expression" dxfId="26" priority="24">
      <formula>$K$12=1</formula>
    </cfRule>
    <cfRule type="cellIs" dxfId="25" priority="25" stopIfTrue="1" operator="lessThan">
      <formula>0</formula>
    </cfRule>
    <cfRule type="cellIs" dxfId="24" priority="26" operator="greaterThan">
      <formula>2000</formula>
    </cfRule>
  </conditionalFormatting>
  <conditionalFormatting sqref="G13:L13 G17:L17">
    <cfRule type="expression" dxfId="23" priority="111" stopIfTrue="1">
      <formula>$L$17&gt;$G$11</formula>
    </cfRule>
  </conditionalFormatting>
  <conditionalFormatting sqref="Q13:S13 X13:Z13 AE13:AG13 Q17:S17 X17:Z17 AE17:AG17">
    <cfRule type="expression" dxfId="22" priority="7">
      <formula>#REF!&gt;$M$13</formula>
    </cfRule>
  </conditionalFormatting>
  <conditionalFormatting sqref="S4:S6 Z4:Z6 AG4:AG6">
    <cfRule type="cellIs" dxfId="21" priority="5" operator="lessThan">
      <formula>0</formula>
    </cfRule>
  </conditionalFormatting>
  <conditionalFormatting sqref="AL14:AL16">
    <cfRule type="expression" dxfId="20" priority="8">
      <formula>AK14=1</formula>
    </cfRule>
  </conditionalFormatting>
  <dataValidations xWindow="907" yWindow="419" count="4">
    <dataValidation type="list" allowBlank="1" showInputMessage="1" showErrorMessage="1" sqref="F11" xr:uid="{00000000-0002-0000-0500-000000000000}">
      <formula1>"Ano,Ne"</formula1>
    </dataValidation>
    <dataValidation type="whole" allowBlank="1" showInputMessage="1" showErrorMessage="1" sqref="E11" xr:uid="{00000000-0002-0000-0500-000001000000}">
      <formula1>0</formula1>
      <formula2>10000</formula2>
    </dataValidation>
    <dataValidation type="whole" allowBlank="1" showInputMessage="1" showErrorMessage="1" sqref="J14:J16" xr:uid="{00000000-0002-0000-0500-000002000000}">
      <formula1>0</formula1>
      <formula2>999999</formula2>
    </dataValidation>
    <dataValidation type="whole" allowBlank="1" showInputMessage="1" showErrorMessage="1" sqref="Q14:Q16 X14:X16 AE14:AE16" xr:uid="{00000000-0002-0000-0500-000003000000}">
      <formula1>0</formula1>
      <formula2>1000</formula2>
    </dataValidation>
  </dataValidations>
  <pageMargins left="0.51181102362204722" right="0.31496062992125984" top="0.39370078740157483"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X35"/>
  <sheetViews>
    <sheetView zoomScale="90" zoomScaleNormal="90" workbookViewId="0">
      <selection activeCell="C16" sqref="C16"/>
    </sheetView>
  </sheetViews>
  <sheetFormatPr defaultColWidth="9.28515625" defaultRowHeight="14.25" x14ac:dyDescent="0.25"/>
  <cols>
    <col min="1" max="1" width="1.7109375" style="2" customWidth="1"/>
    <col min="2" max="2" width="7.7109375" style="4" customWidth="1"/>
    <col min="3" max="3" width="5.7109375" style="216" customWidth="1"/>
    <col min="4" max="4" width="5.7109375" style="2" hidden="1" customWidth="1"/>
    <col min="5" max="6" width="15.7109375" style="2" customWidth="1"/>
    <col min="7" max="7" width="16.7109375" style="2" hidden="1" customWidth="1"/>
    <col min="8" max="8" width="10.7109375" style="2" customWidth="1"/>
    <col min="9" max="9" width="13.7109375" style="2" customWidth="1"/>
    <col min="10" max="10" width="15.7109375" style="2" customWidth="1"/>
    <col min="11" max="11" width="8.28515625" style="11" hidden="1" customWidth="1"/>
    <col min="12" max="12" width="15.7109375" style="3" customWidth="1"/>
    <col min="13" max="13" width="2.7109375" style="11" customWidth="1"/>
    <col min="14" max="14" width="15.28515625" style="2" customWidth="1"/>
    <col min="15" max="15" width="6.7109375" style="11" hidden="1" customWidth="1"/>
    <col min="16" max="16" width="14.7109375" style="3" customWidth="1"/>
    <col min="17" max="17" width="2.7109375" style="11" customWidth="1"/>
    <col min="18" max="18" width="15.28515625" style="2" customWidth="1"/>
    <col min="19" max="19" width="7.5703125" style="11" hidden="1" customWidth="1"/>
    <col min="20" max="20" width="14.7109375" style="3" customWidth="1"/>
    <col min="21" max="21" width="2.7109375" style="11" customWidth="1"/>
    <col min="22" max="22" width="15.28515625" style="2" customWidth="1"/>
    <col min="23" max="23" width="8.42578125" style="11" hidden="1" customWidth="1"/>
    <col min="24" max="24" width="14.7109375" style="3" customWidth="1"/>
    <col min="25" max="26" width="1.7109375" style="206" customWidth="1"/>
    <col min="27" max="27" width="130.5703125" style="2" customWidth="1"/>
    <col min="28" max="16384" width="9.28515625" style="2"/>
  </cols>
  <sheetData>
    <row r="1" spans="2:76" ht="8.1" customHeight="1" thickBot="1" x14ac:dyDescent="0.35">
      <c r="B1" s="212"/>
    </row>
    <row r="2" spans="2:76" ht="27.75" customHeight="1" thickBot="1" x14ac:dyDescent="0.3">
      <c r="B2" s="362" t="s">
        <v>92</v>
      </c>
      <c r="C2" s="363"/>
      <c r="D2" s="363"/>
      <c r="E2" s="363"/>
      <c r="F2" s="363"/>
      <c r="G2" s="363"/>
      <c r="H2" s="363"/>
      <c r="I2" s="363"/>
      <c r="J2" s="363"/>
      <c r="K2" s="363"/>
      <c r="L2" s="364"/>
      <c r="N2" s="365" t="s">
        <v>93</v>
      </c>
      <c r="O2" s="366"/>
      <c r="P2" s="367"/>
      <c r="R2" s="365" t="s">
        <v>94</v>
      </c>
      <c r="S2" s="366"/>
      <c r="T2" s="367"/>
      <c r="V2" s="365" t="s">
        <v>95</v>
      </c>
      <c r="W2" s="366"/>
      <c r="X2" s="367"/>
      <c r="Z2" s="12"/>
      <c r="AA2" s="12"/>
      <c r="AB2" s="11"/>
      <c r="AC2" s="206"/>
      <c r="AD2" s="1"/>
      <c r="AE2" s="1"/>
      <c r="AF2" s="1"/>
      <c r="AG2" s="1"/>
      <c r="AH2" s="1"/>
      <c r="AI2" s="1"/>
      <c r="AJ2" s="1"/>
      <c r="AK2" s="1"/>
      <c r="AL2" s="1"/>
      <c r="AM2" s="1"/>
      <c r="AN2" s="1"/>
      <c r="AO2" s="1"/>
      <c r="AP2" s="1"/>
    </row>
    <row r="3" spans="2:76" s="1" customFormat="1" ht="9.75" customHeight="1" thickBot="1" x14ac:dyDescent="0.3">
      <c r="B3" s="261"/>
      <c r="J3" s="12"/>
      <c r="M3" s="2"/>
      <c r="N3" s="2"/>
      <c r="O3" s="11"/>
      <c r="P3" s="2"/>
      <c r="Q3" s="2"/>
      <c r="R3" s="2"/>
      <c r="S3" s="11"/>
      <c r="T3" s="2"/>
      <c r="U3" s="2"/>
      <c r="V3" s="2"/>
      <c r="W3" s="11"/>
      <c r="X3" s="2"/>
      <c r="Y3" s="206"/>
      <c r="Z3" s="256"/>
      <c r="AA3" s="12"/>
      <c r="AB3" s="2"/>
      <c r="AC3" s="12"/>
    </row>
    <row r="4" spans="2:76" s="1" customFormat="1" ht="20.25" customHeight="1" x14ac:dyDescent="0.25">
      <c r="B4" s="261"/>
      <c r="J4" s="12"/>
      <c r="N4" s="253" t="s">
        <v>96</v>
      </c>
      <c r="O4" s="254"/>
      <c r="P4" s="255">
        <f>IF(P13&gt;0,$J18-N18,0)</f>
        <v>0</v>
      </c>
      <c r="R4" s="253" t="s">
        <v>96</v>
      </c>
      <c r="S4" s="254"/>
      <c r="T4" s="255">
        <f>IF(T13&gt;0,$J18-R18,0)</f>
        <v>0</v>
      </c>
      <c r="V4" s="253" t="s">
        <v>96</v>
      </c>
      <c r="W4" s="254"/>
      <c r="X4" s="255">
        <f>IF(X13&gt;0,$J18-V18,0)</f>
        <v>0</v>
      </c>
      <c r="Y4" s="207"/>
      <c r="Z4" s="256"/>
      <c r="AA4" s="12"/>
      <c r="AC4" s="12"/>
    </row>
    <row r="5" spans="2:76" ht="17.25" customHeight="1" x14ac:dyDescent="0.3">
      <c r="B5" s="212"/>
      <c r="C5" s="2"/>
      <c r="J5" s="11"/>
      <c r="K5" s="2"/>
      <c r="L5" s="2"/>
      <c r="M5" s="1"/>
      <c r="N5" s="263" t="s">
        <v>97</v>
      </c>
      <c r="O5" s="264"/>
      <c r="P5" s="265">
        <f>IF(P13&gt;0,$K18-O18,0)</f>
        <v>0</v>
      </c>
      <c r="Q5" s="1"/>
      <c r="R5" s="263" t="s">
        <v>97</v>
      </c>
      <c r="S5" s="264"/>
      <c r="T5" s="265">
        <f>IF(T13&gt;0,$K18-S18,0)</f>
        <v>0</v>
      </c>
      <c r="U5" s="1"/>
      <c r="V5" s="263" t="s">
        <v>97</v>
      </c>
      <c r="W5" s="264"/>
      <c r="X5" s="265">
        <f>IF(X13&gt;0,$K18-W18,0)</f>
        <v>0</v>
      </c>
      <c r="Y5" s="207"/>
      <c r="Z5" s="3"/>
      <c r="AA5" s="11"/>
      <c r="AB5" s="1"/>
      <c r="AC5" s="11"/>
      <c r="AD5" s="1"/>
      <c r="AE5" s="1"/>
      <c r="AF5" s="1"/>
      <c r="AG5" s="1"/>
      <c r="AH5" s="1"/>
      <c r="AI5" s="1"/>
      <c r="AJ5" s="1"/>
      <c r="AK5" s="1"/>
      <c r="AL5" s="1"/>
      <c r="AM5" s="1"/>
      <c r="AN5" s="1"/>
      <c r="AO5" s="1"/>
      <c r="AP5" s="1"/>
    </row>
    <row r="6" spans="2:76" ht="17.25" customHeight="1" thickBot="1" x14ac:dyDescent="0.35">
      <c r="B6" s="212"/>
      <c r="C6" s="2"/>
      <c r="J6" s="11"/>
      <c r="K6" s="2"/>
      <c r="L6" s="2"/>
      <c r="M6" s="1"/>
      <c r="N6" s="262" t="s">
        <v>98</v>
      </c>
      <c r="O6" s="257"/>
      <c r="P6" s="258">
        <f>IF(P13&gt;0,$L18-P18,0)</f>
        <v>0</v>
      </c>
      <c r="Q6" s="1"/>
      <c r="R6" s="262" t="s">
        <v>98</v>
      </c>
      <c r="S6" s="257"/>
      <c r="T6" s="258">
        <f>IF(T13&gt;0,$L18-T18,0)</f>
        <v>0</v>
      </c>
      <c r="U6" s="1"/>
      <c r="V6" s="262" t="s">
        <v>98</v>
      </c>
      <c r="W6" s="257"/>
      <c r="X6" s="258">
        <f>IF(X13&gt;0,$L18-X18,0)</f>
        <v>0</v>
      </c>
      <c r="Y6" s="207"/>
      <c r="Z6" s="3"/>
      <c r="AA6" s="11"/>
      <c r="AB6" s="1"/>
      <c r="AC6" s="11"/>
      <c r="AD6" s="1"/>
      <c r="AE6" s="1"/>
      <c r="AF6" s="1"/>
      <c r="AG6" s="1"/>
      <c r="AH6" s="1"/>
      <c r="AI6" s="1"/>
      <c r="AJ6" s="1"/>
      <c r="AK6" s="1"/>
      <c r="AL6" s="1"/>
      <c r="AM6" s="1"/>
      <c r="AN6" s="1"/>
      <c r="AO6" s="1"/>
      <c r="AP6" s="1"/>
    </row>
    <row r="7" spans="2:76" ht="12.75" customHeight="1" thickBot="1" x14ac:dyDescent="0.35">
      <c r="B7" s="212"/>
      <c r="C7" s="2"/>
      <c r="J7" s="11"/>
      <c r="K7" s="2"/>
      <c r="L7" s="2"/>
      <c r="M7" s="2"/>
      <c r="P7" s="2"/>
      <c r="Q7" s="2"/>
      <c r="T7" s="2"/>
      <c r="U7" s="2"/>
      <c r="X7" s="2"/>
      <c r="Z7" s="3"/>
      <c r="AA7" s="11"/>
      <c r="AD7" s="11"/>
      <c r="AH7" s="11"/>
      <c r="AL7" s="11"/>
      <c r="AP7" s="11"/>
      <c r="AT7" s="11"/>
      <c r="AX7" s="11"/>
      <c r="BC7" s="11"/>
      <c r="BE7" s="11"/>
      <c r="BF7" s="3"/>
      <c r="BG7" s="11"/>
      <c r="BK7" s="11"/>
      <c r="BM7" s="11"/>
      <c r="BN7" s="3"/>
      <c r="BO7" s="11"/>
      <c r="BS7" s="11"/>
      <c r="BU7" s="11"/>
      <c r="BW7" s="11"/>
      <c r="BX7" s="11"/>
    </row>
    <row r="8" spans="2:76" ht="9.75" customHeight="1" thickBot="1" x14ac:dyDescent="0.3">
      <c r="B8" s="48"/>
      <c r="C8" s="235"/>
      <c r="D8" s="49"/>
      <c r="E8" s="49"/>
      <c r="F8" s="49"/>
      <c r="G8" s="49"/>
      <c r="H8" s="49"/>
      <c r="I8" s="461" t="s">
        <v>5</v>
      </c>
      <c r="J8" s="464" t="s">
        <v>7</v>
      </c>
      <c r="K8" s="167">
        <v>150000</v>
      </c>
      <c r="L8" s="458" t="s">
        <v>6</v>
      </c>
      <c r="N8" s="418" t="s">
        <v>7</v>
      </c>
      <c r="O8" s="301">
        <v>250000</v>
      </c>
      <c r="P8" s="427" t="s">
        <v>6</v>
      </c>
      <c r="R8" s="418" t="s">
        <v>7</v>
      </c>
      <c r="S8" s="301">
        <v>250000</v>
      </c>
      <c r="T8" s="427" t="s">
        <v>6</v>
      </c>
      <c r="V8" s="418" t="s">
        <v>7</v>
      </c>
      <c r="W8" s="301">
        <v>250000</v>
      </c>
      <c r="X8" s="427" t="s">
        <v>6</v>
      </c>
      <c r="AA8" s="467" t="s">
        <v>112</v>
      </c>
    </row>
    <row r="9" spans="2:76" ht="25.5" customHeight="1" x14ac:dyDescent="0.25">
      <c r="B9" s="453" t="s">
        <v>16</v>
      </c>
      <c r="C9" s="454"/>
      <c r="D9" s="454"/>
      <c r="E9" s="454"/>
      <c r="F9" s="454"/>
      <c r="G9" s="454"/>
      <c r="H9" s="455"/>
      <c r="I9" s="462"/>
      <c r="J9" s="465"/>
      <c r="K9" s="167">
        <v>1000</v>
      </c>
      <c r="L9" s="459"/>
      <c r="N9" s="419"/>
      <c r="O9" s="302">
        <v>2000</v>
      </c>
      <c r="P9" s="428"/>
      <c r="R9" s="419"/>
      <c r="S9" s="302">
        <v>2000</v>
      </c>
      <c r="T9" s="428"/>
      <c r="V9" s="419"/>
      <c r="W9" s="302">
        <v>2000</v>
      </c>
      <c r="X9" s="428"/>
      <c r="AA9" s="468"/>
    </row>
    <row r="10" spans="2:76" ht="41.25" customHeight="1" x14ac:dyDescent="0.3">
      <c r="B10" s="69"/>
      <c r="C10" s="236"/>
      <c r="D10" s="168"/>
      <c r="E10" s="129" t="s">
        <v>46</v>
      </c>
      <c r="F10" s="112"/>
      <c r="G10" s="129" t="s">
        <v>4</v>
      </c>
      <c r="H10" s="72"/>
      <c r="I10" s="462"/>
      <c r="J10" s="465"/>
      <c r="K10" s="138"/>
      <c r="L10" s="459"/>
      <c r="N10" s="419"/>
      <c r="O10" s="141"/>
      <c r="P10" s="428"/>
      <c r="R10" s="419"/>
      <c r="S10" s="141"/>
      <c r="T10" s="428"/>
      <c r="V10" s="419"/>
      <c r="W10" s="141"/>
      <c r="X10" s="428"/>
      <c r="AA10" s="468"/>
    </row>
    <row r="11" spans="2:76" s="1" customFormat="1" ht="28.5" customHeight="1" x14ac:dyDescent="0.3">
      <c r="B11" s="69"/>
      <c r="C11" s="236"/>
      <c r="D11" s="168"/>
      <c r="E11" s="147">
        <v>0</v>
      </c>
      <c r="F11" s="112"/>
      <c r="G11" s="122">
        <f>K12</f>
        <v>0</v>
      </c>
      <c r="H11" s="71"/>
      <c r="I11" s="462"/>
      <c r="J11" s="465"/>
      <c r="K11" s="138">
        <f>IF((E11=0),IF(L17&gt;0,1,0),0)</f>
        <v>0</v>
      </c>
      <c r="L11" s="459"/>
      <c r="M11" s="12"/>
      <c r="N11" s="419"/>
      <c r="O11" s="141">
        <f>IF(($E11=0),IF(P17&gt;0,1,0),0)</f>
        <v>0</v>
      </c>
      <c r="P11" s="428"/>
      <c r="Q11" s="12"/>
      <c r="R11" s="419"/>
      <c r="S11" s="141">
        <f>IF(($E11=0),IF(T17&gt;0,1,0),0)</f>
        <v>0</v>
      </c>
      <c r="T11" s="428"/>
      <c r="U11" s="12"/>
      <c r="V11" s="419"/>
      <c r="W11" s="141">
        <f>IF(($E11=0),IF(X17&gt;0,1,0),0)</f>
        <v>0</v>
      </c>
      <c r="X11" s="428"/>
      <c r="Y11" s="207"/>
      <c r="Z11" s="207"/>
      <c r="AA11" s="468"/>
    </row>
    <row r="12" spans="2:76" s="1" customFormat="1" ht="18" customHeight="1" thickBot="1" x14ac:dyDescent="0.3">
      <c r="B12" s="69"/>
      <c r="C12" s="237"/>
      <c r="D12" s="70"/>
      <c r="E12" s="70"/>
      <c r="F12" s="70"/>
      <c r="G12" s="70"/>
      <c r="H12" s="71"/>
      <c r="I12" s="463"/>
      <c r="J12" s="466"/>
      <c r="K12" s="138">
        <f>IF(E11&gt;0,K8+E11*K9,0)</f>
        <v>0</v>
      </c>
      <c r="L12" s="460"/>
      <c r="M12" s="12"/>
      <c r="N12" s="420"/>
      <c r="O12" s="138">
        <f>IF($E11&gt;0,O8+$E11*O9,0)</f>
        <v>0</v>
      </c>
      <c r="P12" s="429"/>
      <c r="Q12" s="12"/>
      <c r="R12" s="420"/>
      <c r="S12" s="138">
        <f>IF($E11&gt;0,S8+$E11*S9,0)</f>
        <v>0</v>
      </c>
      <c r="T12" s="429"/>
      <c r="U12" s="12"/>
      <c r="V12" s="420"/>
      <c r="W12" s="138">
        <f>IF($E11&gt;0,W8+$E11*W9,0)</f>
        <v>0</v>
      </c>
      <c r="X12" s="429"/>
      <c r="Y12" s="207"/>
      <c r="Z12" s="207"/>
      <c r="AA12" s="469"/>
    </row>
    <row r="13" spans="2:76" s="1" customFormat="1" ht="18" thickBot="1" x14ac:dyDescent="0.3">
      <c r="B13" s="189" t="s">
        <v>24</v>
      </c>
      <c r="C13" s="238"/>
      <c r="D13" s="190"/>
      <c r="E13" s="190"/>
      <c r="F13" s="190"/>
      <c r="G13" s="197"/>
      <c r="H13" s="190"/>
      <c r="I13" s="158"/>
      <c r="J13" s="158"/>
      <c r="K13" s="79">
        <f>K17</f>
        <v>0</v>
      </c>
      <c r="L13" s="63">
        <f>L17</f>
        <v>0</v>
      </c>
      <c r="M13" s="12"/>
      <c r="N13" s="300"/>
      <c r="O13" s="105">
        <f>O17</f>
        <v>0</v>
      </c>
      <c r="P13" s="106">
        <f>P17</f>
        <v>0</v>
      </c>
      <c r="Q13" s="12"/>
      <c r="R13" s="300"/>
      <c r="S13" s="105">
        <f>S17</f>
        <v>0</v>
      </c>
      <c r="T13" s="106">
        <f>T17</f>
        <v>0</v>
      </c>
      <c r="U13" s="12"/>
      <c r="V13" s="300"/>
      <c r="W13" s="105">
        <f>W17</f>
        <v>0</v>
      </c>
      <c r="X13" s="106">
        <f>X17</f>
        <v>0</v>
      </c>
      <c r="Y13" s="207"/>
      <c r="Z13" s="207"/>
    </row>
    <row r="14" spans="2:76" s="1" customFormat="1" ht="45" customHeight="1" x14ac:dyDescent="0.25">
      <c r="B14" s="73" t="s">
        <v>79</v>
      </c>
      <c r="C14" s="281" t="str">
        <f>IF(Souhrn!$H$6="Ano","2.4","2.2")</f>
        <v>2.2</v>
      </c>
      <c r="D14" s="215">
        <v>149</v>
      </c>
      <c r="E14" s="451" t="s">
        <v>39</v>
      </c>
      <c r="F14" s="451"/>
      <c r="G14" s="451"/>
      <c r="H14" s="452"/>
      <c r="I14" s="74">
        <v>3408</v>
      </c>
      <c r="J14" s="199">
        <v>0</v>
      </c>
      <c r="K14" s="131">
        <f>J14</f>
        <v>0</v>
      </c>
      <c r="L14" s="77">
        <f>I14*K14</f>
        <v>0</v>
      </c>
      <c r="M14" s="12"/>
      <c r="N14" s="331">
        <v>0</v>
      </c>
      <c r="O14" s="303">
        <f>IF($F$11="Ano",0,N14)</f>
        <v>0</v>
      </c>
      <c r="P14" s="99">
        <f t="shared" ref="P14:P16" si="0">$I14*O14</f>
        <v>0</v>
      </c>
      <c r="Q14" s="12"/>
      <c r="R14" s="331">
        <v>0</v>
      </c>
      <c r="S14" s="303">
        <f>IF($F$11="Ano",0,R14)</f>
        <v>0</v>
      </c>
      <c r="T14" s="99">
        <f t="shared" ref="T14:T16" si="1">$I14*S14</f>
        <v>0</v>
      </c>
      <c r="U14" s="12"/>
      <c r="V14" s="331">
        <v>0</v>
      </c>
      <c r="W14" s="303">
        <f>IF($F$11="Ano",0,V14)</f>
        <v>0</v>
      </c>
      <c r="X14" s="99">
        <f t="shared" ref="X14:X16" si="2">$I14*W14</f>
        <v>0</v>
      </c>
      <c r="Y14" s="207">
        <f>IF(I14=0,IF(P14+T14+X14&gt;0,IF(LEN(AA14)&lt;6,1,0),0),0)</f>
        <v>0</v>
      </c>
      <c r="Z14" s="207"/>
      <c r="AA14" s="204"/>
    </row>
    <row r="15" spans="2:76" s="1" customFormat="1" ht="45" customHeight="1" x14ac:dyDescent="0.25">
      <c r="B15" s="75" t="s">
        <v>80</v>
      </c>
      <c r="C15" s="281" t="str">
        <f>IF(Souhrn!$H$6="Ano","2.4","2.2")</f>
        <v>2.2</v>
      </c>
      <c r="D15" s="215">
        <v>149</v>
      </c>
      <c r="E15" s="456" t="s">
        <v>49</v>
      </c>
      <c r="F15" s="456"/>
      <c r="G15" s="456"/>
      <c r="H15" s="457"/>
      <c r="I15" s="76">
        <v>8000</v>
      </c>
      <c r="J15" s="200">
        <v>0</v>
      </c>
      <c r="K15" s="131">
        <f>J15</f>
        <v>0</v>
      </c>
      <c r="L15" s="78">
        <f>I15*K15</f>
        <v>0</v>
      </c>
      <c r="M15" s="12"/>
      <c r="N15" s="260">
        <v>0</v>
      </c>
      <c r="O15" s="303">
        <f t="shared" ref="O15:O16" si="3">N15</f>
        <v>0</v>
      </c>
      <c r="P15" s="100">
        <f t="shared" si="0"/>
        <v>0</v>
      </c>
      <c r="Q15" s="12"/>
      <c r="R15" s="260">
        <v>0</v>
      </c>
      <c r="S15" s="303">
        <f t="shared" ref="S15:S16" si="4">R15</f>
        <v>0</v>
      </c>
      <c r="T15" s="100">
        <f t="shared" si="1"/>
        <v>0</v>
      </c>
      <c r="U15" s="12"/>
      <c r="V15" s="260">
        <v>0</v>
      </c>
      <c r="W15" s="303">
        <f t="shared" ref="W15:W16" si="5">V15</f>
        <v>0</v>
      </c>
      <c r="X15" s="100">
        <f t="shared" si="2"/>
        <v>0</v>
      </c>
      <c r="Y15" s="207">
        <f t="shared" ref="Y15:Y16" si="6">IF(I15=0,IF(P15+T15+X15&gt;0,IF(LEN(AA15)&lt;6,1,0),0),0)</f>
        <v>0</v>
      </c>
      <c r="Z15" s="207"/>
      <c r="AA15" s="204"/>
    </row>
    <row r="16" spans="2:76" s="1" customFormat="1" ht="45" customHeight="1" thickBot="1" x14ac:dyDescent="0.3">
      <c r="B16" s="251" t="s">
        <v>81</v>
      </c>
      <c r="C16" s="281" t="str">
        <f>IF(Souhrn!$H$6="Ano","2.4","2.3")</f>
        <v>2.3</v>
      </c>
      <c r="D16" s="213">
        <v>152</v>
      </c>
      <c r="E16" s="456" t="s">
        <v>40</v>
      </c>
      <c r="F16" s="456"/>
      <c r="G16" s="456"/>
      <c r="H16" s="457"/>
      <c r="I16" s="76">
        <v>1611</v>
      </c>
      <c r="J16" s="200">
        <v>0</v>
      </c>
      <c r="K16" s="131">
        <f>J16</f>
        <v>0</v>
      </c>
      <c r="L16" s="78">
        <f>I16*K16</f>
        <v>0</v>
      </c>
      <c r="M16" s="12"/>
      <c r="N16" s="260">
        <v>0</v>
      </c>
      <c r="O16" s="303">
        <f t="shared" si="3"/>
        <v>0</v>
      </c>
      <c r="P16" s="100">
        <f t="shared" si="0"/>
        <v>0</v>
      </c>
      <c r="Q16" s="12"/>
      <c r="R16" s="260">
        <v>0</v>
      </c>
      <c r="S16" s="303">
        <f t="shared" si="4"/>
        <v>0</v>
      </c>
      <c r="T16" s="100">
        <f t="shared" si="1"/>
        <v>0</v>
      </c>
      <c r="U16" s="12"/>
      <c r="V16" s="260">
        <v>0</v>
      </c>
      <c r="W16" s="303">
        <f t="shared" si="5"/>
        <v>0</v>
      </c>
      <c r="X16" s="100">
        <f t="shared" si="2"/>
        <v>0</v>
      </c>
      <c r="Y16" s="207">
        <f t="shared" si="6"/>
        <v>0</v>
      </c>
      <c r="Z16" s="207"/>
      <c r="AA16" s="204"/>
    </row>
    <row r="17" spans="2:27" s="1" customFormat="1" ht="18" thickBot="1" x14ac:dyDescent="0.3">
      <c r="B17" s="60" t="s">
        <v>24</v>
      </c>
      <c r="C17" s="238"/>
      <c r="D17" s="61"/>
      <c r="E17" s="61"/>
      <c r="F17" s="61"/>
      <c r="G17" s="197"/>
      <c r="H17" s="61"/>
      <c r="I17" s="158"/>
      <c r="J17" s="158"/>
      <c r="K17" s="62">
        <f>G11-L17</f>
        <v>0</v>
      </c>
      <c r="L17" s="63">
        <f>SUM(L14:L16)</f>
        <v>0</v>
      </c>
      <c r="M17" s="12"/>
      <c r="N17" s="300"/>
      <c r="O17" s="105">
        <f>$L$13-P17</f>
        <v>0</v>
      </c>
      <c r="P17" s="106">
        <f>SUM(P14:P16)</f>
        <v>0</v>
      </c>
      <c r="Q17" s="12"/>
      <c r="R17" s="300"/>
      <c r="S17" s="105">
        <f>$L$13-T17</f>
        <v>0</v>
      </c>
      <c r="T17" s="106">
        <f>SUM(T14:T16)</f>
        <v>0</v>
      </c>
      <c r="U17" s="12"/>
      <c r="V17" s="300"/>
      <c r="W17" s="105">
        <f>$L$13-X17</f>
        <v>0</v>
      </c>
      <c r="X17" s="106">
        <f>SUM(X14:X16)</f>
        <v>0</v>
      </c>
      <c r="Y17" s="207"/>
      <c r="Z17" s="207"/>
      <c r="AA17" s="11"/>
    </row>
    <row r="18" spans="2:27" s="222" customFormat="1" ht="30" hidden="1" customHeight="1" x14ac:dyDescent="0.25">
      <c r="B18" s="297"/>
      <c r="C18" s="297"/>
      <c r="D18" s="297"/>
      <c r="E18" s="297"/>
      <c r="F18" s="297"/>
      <c r="G18" s="297"/>
      <c r="H18" s="297"/>
      <c r="I18" s="334">
        <f>IF(J18+K18+L18&lt;&gt;L17,1,0)</f>
        <v>0</v>
      </c>
      <c r="J18" s="298">
        <f>IF(Souhrn!$D$6="Ano",L14+L15,0)</f>
        <v>0</v>
      </c>
      <c r="K18" s="298">
        <f>IF(Souhrn!$F$6="Ano",L16,0)</f>
        <v>0</v>
      </c>
      <c r="L18" s="298">
        <f>IF(Souhrn!$H$6="Ano",L17,0)</f>
        <v>0</v>
      </c>
      <c r="M18" s="12"/>
      <c r="N18" s="298">
        <f>IF(Souhrn!$D$6="Ano",P14+P15,0)</f>
        <v>0</v>
      </c>
      <c r="O18" s="298">
        <f>IF(Souhrn!$F$6="Ano",P16,0)</f>
        <v>0</v>
      </c>
      <c r="P18" s="298">
        <f>IF(Souhrn!$H$6="Ano",P17,0)</f>
        <v>0</v>
      </c>
      <c r="Q18" s="12"/>
      <c r="R18" s="298">
        <f>IF(Souhrn!$D$6="Ano",T14+T15,0)</f>
        <v>0</v>
      </c>
      <c r="S18" s="298">
        <f>IF(Souhrn!$F$6="Ano",T16,0)</f>
        <v>0</v>
      </c>
      <c r="T18" s="298">
        <f>IF(Souhrn!$H$6="Ano",T17,0)</f>
        <v>0</v>
      </c>
      <c r="U18" s="12"/>
      <c r="V18" s="298">
        <f>IF(Souhrn!$D$6="Ano",X14+X15,0)</f>
        <v>0</v>
      </c>
      <c r="W18" s="298">
        <f>IF(Souhrn!$F$6="Ano",X16,0)</f>
        <v>0</v>
      </c>
      <c r="X18" s="298">
        <f>IF(Souhrn!$H$6="Ano",X17,0)</f>
        <v>0</v>
      </c>
      <c r="Y18" s="284"/>
      <c r="Z18" s="284"/>
    </row>
    <row r="19" spans="2:27" s="222" customFormat="1" ht="20.25" hidden="1" customHeight="1" x14ac:dyDescent="0.25">
      <c r="B19" s="297"/>
      <c r="C19" s="297"/>
      <c r="D19" s="297"/>
      <c r="E19" s="297"/>
      <c r="F19" s="297"/>
      <c r="G19" s="297"/>
      <c r="H19" s="297"/>
      <c r="I19" s="297"/>
      <c r="J19" s="299" t="s">
        <v>65</v>
      </c>
      <c r="K19" s="299" t="s">
        <v>66</v>
      </c>
      <c r="L19" s="299" t="s">
        <v>107</v>
      </c>
      <c r="M19" s="12"/>
      <c r="N19" s="299" t="s">
        <v>65</v>
      </c>
      <c r="O19" s="299" t="s">
        <v>66</v>
      </c>
      <c r="P19" s="299" t="s">
        <v>107</v>
      </c>
      <c r="Q19" s="12"/>
      <c r="R19" s="299" t="s">
        <v>65</v>
      </c>
      <c r="S19" s="299" t="s">
        <v>66</v>
      </c>
      <c r="T19" s="299" t="s">
        <v>107</v>
      </c>
      <c r="U19" s="12"/>
      <c r="V19" s="299" t="s">
        <v>65</v>
      </c>
      <c r="W19" s="299" t="s">
        <v>66</v>
      </c>
      <c r="X19" s="299" t="s">
        <v>107</v>
      </c>
      <c r="Y19" s="284"/>
      <c r="Z19" s="284"/>
    </row>
    <row r="20" spans="2:27" s="11" customFormat="1" x14ac:dyDescent="0.25">
      <c r="B20" s="160"/>
      <c r="C20" s="222"/>
      <c r="L20" s="162"/>
      <c r="M20" s="12"/>
      <c r="P20" s="162"/>
      <c r="Q20" s="12"/>
      <c r="T20" s="162"/>
      <c r="U20" s="12"/>
      <c r="X20" s="162"/>
      <c r="Y20" s="207"/>
      <c r="Z20" s="207"/>
    </row>
    <row r="21" spans="2:27" s="11" customFormat="1" x14ac:dyDescent="0.25">
      <c r="B21" s="160"/>
      <c r="C21" s="222"/>
      <c r="L21" s="162"/>
      <c r="M21" s="12"/>
      <c r="P21" s="162"/>
      <c r="Q21" s="12"/>
      <c r="T21" s="162"/>
      <c r="U21" s="12"/>
      <c r="X21" s="162"/>
      <c r="Y21" s="207"/>
      <c r="Z21" s="207"/>
    </row>
    <row r="22" spans="2:27" s="11" customFormat="1" x14ac:dyDescent="0.25">
      <c r="B22" s="160"/>
      <c r="C22" s="222"/>
      <c r="L22" s="162"/>
      <c r="M22" s="222"/>
      <c r="P22" s="161"/>
      <c r="Q22" s="222"/>
      <c r="T22" s="161"/>
      <c r="U22" s="222"/>
      <c r="X22" s="161"/>
      <c r="Y22" s="206"/>
      <c r="Z22" s="207"/>
    </row>
    <row r="23" spans="2:27" s="11" customFormat="1" x14ac:dyDescent="0.25">
      <c r="B23" s="160"/>
      <c r="C23" s="222"/>
      <c r="L23" s="162"/>
      <c r="M23" s="222"/>
      <c r="P23" s="162"/>
      <c r="Q23" s="222"/>
      <c r="T23" s="162"/>
      <c r="U23" s="222"/>
      <c r="X23" s="162"/>
      <c r="Y23" s="207"/>
      <c r="Z23" s="207"/>
    </row>
    <row r="24" spans="2:27" s="11" customFormat="1" x14ac:dyDescent="0.25">
      <c r="B24" s="160"/>
      <c r="C24" s="222"/>
      <c r="L24" s="162"/>
      <c r="M24" s="12"/>
      <c r="P24" s="162"/>
      <c r="Q24" s="12"/>
      <c r="T24" s="162"/>
      <c r="U24" s="12"/>
      <c r="X24" s="162"/>
      <c r="Y24" s="207"/>
      <c r="Z24" s="207"/>
    </row>
    <row r="25" spans="2:27" s="11" customFormat="1" x14ac:dyDescent="0.25">
      <c r="B25" s="160"/>
      <c r="C25" s="222"/>
      <c r="L25" s="162"/>
      <c r="M25" s="12"/>
      <c r="P25" s="162"/>
      <c r="Q25" s="12"/>
      <c r="T25" s="162"/>
      <c r="U25" s="12"/>
      <c r="X25" s="162"/>
      <c r="Y25" s="207"/>
      <c r="Z25" s="207"/>
    </row>
    <row r="26" spans="2:27" x14ac:dyDescent="0.25">
      <c r="M26" s="12"/>
      <c r="N26" s="11"/>
      <c r="P26" s="162"/>
      <c r="Q26" s="12"/>
      <c r="R26" s="11"/>
      <c r="T26" s="162"/>
      <c r="U26" s="12"/>
      <c r="V26" s="11"/>
      <c r="X26" s="162"/>
      <c r="Y26" s="207"/>
      <c r="Z26" s="207"/>
      <c r="AA26" s="11"/>
    </row>
    <row r="27" spans="2:27" x14ac:dyDescent="0.25">
      <c r="M27" s="12"/>
      <c r="N27" s="11"/>
      <c r="P27" s="162"/>
      <c r="Q27" s="12"/>
      <c r="R27" s="11"/>
      <c r="T27" s="162"/>
      <c r="U27" s="12"/>
      <c r="V27" s="11"/>
      <c r="X27" s="162"/>
      <c r="Y27" s="207"/>
      <c r="Z27" s="207"/>
      <c r="AA27" s="11"/>
    </row>
    <row r="28" spans="2:27" x14ac:dyDescent="0.25">
      <c r="M28" s="12"/>
      <c r="Q28" s="12"/>
      <c r="U28" s="12"/>
      <c r="Y28" s="207"/>
      <c r="Z28" s="207"/>
      <c r="AA28" s="11"/>
    </row>
    <row r="29" spans="2:27" x14ac:dyDescent="0.25">
      <c r="M29" s="12"/>
      <c r="Q29" s="12"/>
      <c r="U29" s="12"/>
      <c r="Y29" s="207"/>
      <c r="Z29" s="207"/>
      <c r="AA29" s="11"/>
    </row>
    <row r="30" spans="2:27" x14ac:dyDescent="0.25">
      <c r="M30" s="12"/>
      <c r="Q30" s="12"/>
      <c r="U30" s="12"/>
      <c r="Y30" s="207"/>
      <c r="Z30" s="207"/>
      <c r="AA30" s="11"/>
    </row>
    <row r="31" spans="2:27" x14ac:dyDescent="0.25">
      <c r="Y31" s="207"/>
      <c r="Z31" s="207"/>
      <c r="AA31" s="11"/>
    </row>
    <row r="32" spans="2:27" x14ac:dyDescent="0.25">
      <c r="Y32" s="207"/>
      <c r="Z32" s="207"/>
      <c r="AA32" s="11"/>
    </row>
    <row r="33" spans="25:27" x14ac:dyDescent="0.25">
      <c r="Y33" s="207"/>
      <c r="Z33" s="207"/>
      <c r="AA33" s="11"/>
    </row>
    <row r="34" spans="25:27" x14ac:dyDescent="0.25">
      <c r="Y34" s="207"/>
      <c r="AA34" s="11"/>
    </row>
    <row r="35" spans="25:27" x14ac:dyDescent="0.25">
      <c r="Y35" s="207"/>
      <c r="AA35" s="11"/>
    </row>
  </sheetData>
  <sheetProtection algorithmName="SHA-512" hashValue="xmib7WxZ4ilMm1/3UfBGChMCJvO4hzgxrNWYAC24rja5h8AO6ZuQ17yqQrtf7AJyUiXvIAFCGwaKtYqI/U9q/g==" saltValue="fc7teaCBR3M0UtdK8R9gYQ==" spinCount="100000" sheet="1" objects="1" scenarios="1" autoFilter="0"/>
  <mergeCells count="18">
    <mergeCell ref="B2:L2"/>
    <mergeCell ref="N2:P2"/>
    <mergeCell ref="R2:T2"/>
    <mergeCell ref="V2:X2"/>
    <mergeCell ref="AA8:AA12"/>
    <mergeCell ref="N8:N12"/>
    <mergeCell ref="P8:P12"/>
    <mergeCell ref="R8:R12"/>
    <mergeCell ref="T8:T12"/>
    <mergeCell ref="V8:V12"/>
    <mergeCell ref="X8:X12"/>
    <mergeCell ref="E14:H14"/>
    <mergeCell ref="B9:H9"/>
    <mergeCell ref="E16:H16"/>
    <mergeCell ref="L8:L12"/>
    <mergeCell ref="I8:I12"/>
    <mergeCell ref="J8:J12"/>
    <mergeCell ref="E15:H15"/>
  </mergeCells>
  <phoneticPr fontId="45" type="noConversion"/>
  <conditionalFormatting sqref="E11">
    <cfRule type="expression" dxfId="19" priority="17">
      <formula>$K$12=1</formula>
    </cfRule>
    <cfRule type="cellIs" dxfId="18" priority="18" stopIfTrue="1" operator="lessThan">
      <formula>0</formula>
    </cfRule>
    <cfRule type="cellIs" dxfId="17" priority="19" operator="greaterThan">
      <formula>8000</formula>
    </cfRule>
  </conditionalFormatting>
  <conditionalFormatting sqref="G13:L13 G17:L17">
    <cfRule type="expression" dxfId="16" priority="115" stopIfTrue="1">
      <formula>$L$17&gt;$G$11</formula>
    </cfRule>
  </conditionalFormatting>
  <conditionalFormatting sqref="N14">
    <cfRule type="expression" dxfId="15" priority="3">
      <formula>$F$11="Ano"</formula>
    </cfRule>
  </conditionalFormatting>
  <conditionalFormatting sqref="N13:P13 R13:T13 V13:X13 N17:P17 R17:T17 V17:X17">
    <cfRule type="expression" dxfId="14" priority="8">
      <formula>#REF!&gt;$M$13</formula>
    </cfRule>
  </conditionalFormatting>
  <conditionalFormatting sqref="P4:P6 T4:T6 X4:X6">
    <cfRule type="cellIs" dxfId="13" priority="6" operator="lessThan">
      <formula>0</formula>
    </cfRule>
  </conditionalFormatting>
  <conditionalFormatting sqref="R14">
    <cfRule type="expression" dxfId="12" priority="2">
      <formula>$F$11="Ano"</formula>
    </cfRule>
  </conditionalFormatting>
  <conditionalFormatting sqref="V14">
    <cfRule type="expression" dxfId="11" priority="1">
      <formula>$F$11="Ano"</formula>
    </cfRule>
  </conditionalFormatting>
  <conditionalFormatting sqref="Z14:Z16">
    <cfRule type="expression" dxfId="10" priority="9">
      <formula>Y14=1</formula>
    </cfRule>
  </conditionalFormatting>
  <dataValidations count="3">
    <dataValidation type="whole" allowBlank="1" showInputMessage="1" showErrorMessage="1" sqref="E11" xr:uid="{00000000-0002-0000-0600-000000000000}">
      <formula1>0</formula1>
      <formula2>10000</formula2>
    </dataValidation>
    <dataValidation type="whole" allowBlank="1" showInputMessage="1" showErrorMessage="1" sqref="J14:J16" xr:uid="{00000000-0002-0000-0600-000001000000}">
      <formula1>0</formula1>
      <formula2>999999</formula2>
    </dataValidation>
    <dataValidation type="whole" allowBlank="1" showInputMessage="1" showErrorMessage="1" sqref="N14:O14 N15:N16 R14:S14 R15:R16 V14:W14 V15:V16" xr:uid="{00000000-0002-0000-0600-000002000000}">
      <formula1>0</formula1>
      <formula2>1000</formula2>
    </dataValidation>
  </dataValidations>
  <pageMargins left="0.51181102362204722" right="0.31496062992125984" top="0.39370078740157483"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X35"/>
  <sheetViews>
    <sheetView zoomScale="90" zoomScaleNormal="90" workbookViewId="0">
      <selection activeCell="C16" sqref="C16"/>
    </sheetView>
  </sheetViews>
  <sheetFormatPr defaultColWidth="9.28515625" defaultRowHeight="14.25" x14ac:dyDescent="0.25"/>
  <cols>
    <col min="1" max="1" width="1.7109375" style="2" customWidth="1"/>
    <col min="2" max="2" width="7.7109375" style="4" customWidth="1"/>
    <col min="3" max="3" width="5.7109375" style="216" customWidth="1"/>
    <col min="4" max="4" width="5.7109375" style="2" hidden="1" customWidth="1"/>
    <col min="5" max="6" width="15.7109375" style="2" customWidth="1"/>
    <col min="7" max="7" width="12.28515625" style="2" hidden="1" customWidth="1"/>
    <col min="8" max="8" width="10.7109375" style="2" customWidth="1"/>
    <col min="9" max="9" width="13.7109375" style="2" customWidth="1"/>
    <col min="10" max="10" width="15.7109375" style="2" customWidth="1"/>
    <col min="11" max="11" width="9.28515625" style="11" hidden="1" customWidth="1"/>
    <col min="12" max="12" width="15.7109375" style="3" customWidth="1"/>
    <col min="13" max="13" width="2.7109375" style="11" customWidth="1"/>
    <col min="14" max="14" width="15.28515625" style="2" customWidth="1"/>
    <col min="15" max="15" width="9.42578125" style="11" hidden="1" customWidth="1"/>
    <col min="16" max="16" width="14.7109375" style="3" customWidth="1"/>
    <col min="17" max="17" width="2.7109375" style="11" customWidth="1"/>
    <col min="18" max="18" width="15.28515625" style="2" customWidth="1"/>
    <col min="19" max="19" width="11.28515625" style="11" hidden="1" customWidth="1"/>
    <col min="20" max="20" width="14.7109375" style="3" customWidth="1"/>
    <col min="21" max="21" width="2.7109375" style="11" customWidth="1"/>
    <col min="22" max="22" width="15.28515625" style="2" customWidth="1"/>
    <col min="23" max="23" width="9.7109375" style="11" hidden="1" customWidth="1"/>
    <col min="24" max="24" width="14.7109375" style="3" customWidth="1"/>
    <col min="25" max="25" width="1.7109375" style="206" customWidth="1"/>
    <col min="26" max="26" width="1.7109375" style="11" customWidth="1"/>
    <col min="27" max="27" width="130.5703125" style="2" customWidth="1"/>
    <col min="28" max="16384" width="9.28515625" style="2"/>
  </cols>
  <sheetData>
    <row r="1" spans="2:76" ht="8.1" customHeight="1" thickBot="1" x14ac:dyDescent="0.35">
      <c r="B1" s="212"/>
      <c r="C1" s="239"/>
      <c r="D1" s="212"/>
      <c r="E1" s="212"/>
    </row>
    <row r="2" spans="2:76" ht="27.75" customHeight="1" thickBot="1" x14ac:dyDescent="0.3">
      <c r="B2" s="362" t="s">
        <v>92</v>
      </c>
      <c r="C2" s="363"/>
      <c r="D2" s="363"/>
      <c r="E2" s="363"/>
      <c r="F2" s="363"/>
      <c r="G2" s="363"/>
      <c r="H2" s="363"/>
      <c r="I2" s="363"/>
      <c r="J2" s="363"/>
      <c r="K2" s="363"/>
      <c r="L2" s="364"/>
      <c r="N2" s="365" t="s">
        <v>93</v>
      </c>
      <c r="O2" s="366"/>
      <c r="P2" s="367"/>
      <c r="R2" s="365" t="s">
        <v>94</v>
      </c>
      <c r="S2" s="366"/>
      <c r="T2" s="367"/>
      <c r="V2" s="365" t="s">
        <v>95</v>
      </c>
      <c r="W2" s="366"/>
      <c r="X2" s="367"/>
      <c r="Z2" s="12"/>
      <c r="AA2" s="12"/>
      <c r="AB2" s="11"/>
      <c r="AC2" s="206"/>
      <c r="AD2" s="1"/>
      <c r="AE2" s="1"/>
      <c r="AF2" s="1"/>
      <c r="AG2" s="1"/>
      <c r="AH2" s="1"/>
      <c r="AI2" s="1"/>
      <c r="AJ2" s="1"/>
      <c r="AK2" s="1"/>
      <c r="AL2" s="1"/>
      <c r="AM2" s="1"/>
      <c r="AN2" s="1"/>
      <c r="AO2" s="1"/>
      <c r="AP2" s="1"/>
    </row>
    <row r="3" spans="2:76" s="1" customFormat="1" ht="9.75" customHeight="1" thickBot="1" x14ac:dyDescent="0.3">
      <c r="B3" s="261"/>
      <c r="J3" s="12"/>
      <c r="M3" s="2"/>
      <c r="N3" s="2"/>
      <c r="O3" s="11"/>
      <c r="P3" s="2"/>
      <c r="Q3" s="2"/>
      <c r="R3" s="2"/>
      <c r="S3" s="11"/>
      <c r="T3" s="2"/>
      <c r="U3" s="2"/>
      <c r="V3" s="2"/>
      <c r="W3" s="11"/>
      <c r="X3" s="2"/>
      <c r="Y3" s="206"/>
      <c r="Z3" s="256"/>
      <c r="AA3" s="12"/>
      <c r="AB3" s="2"/>
      <c r="AC3" s="12"/>
    </row>
    <row r="4" spans="2:76" s="1" customFormat="1" ht="20.25" customHeight="1" x14ac:dyDescent="0.25">
      <c r="B4" s="261"/>
      <c r="J4" s="12"/>
      <c r="N4" s="253" t="s">
        <v>96</v>
      </c>
      <c r="O4" s="254"/>
      <c r="P4" s="255">
        <f>IF(P13&gt;0,$J18-N18,0)</f>
        <v>0</v>
      </c>
      <c r="R4" s="253" t="s">
        <v>96</v>
      </c>
      <c r="S4" s="254"/>
      <c r="T4" s="255">
        <f>IF(T13&gt;0,$J18-R18,0)</f>
        <v>0</v>
      </c>
      <c r="V4" s="253" t="s">
        <v>96</v>
      </c>
      <c r="W4" s="254"/>
      <c r="X4" s="255">
        <f>IF(X13&gt;0,$J18-V18,0)</f>
        <v>0</v>
      </c>
      <c r="Y4" s="207"/>
      <c r="Z4" s="256"/>
      <c r="AA4" s="12"/>
      <c r="AC4" s="12"/>
    </row>
    <row r="5" spans="2:76" ht="17.25" customHeight="1" x14ac:dyDescent="0.3">
      <c r="B5" s="212"/>
      <c r="C5" s="2"/>
      <c r="J5" s="11"/>
      <c r="K5" s="2"/>
      <c r="L5" s="2"/>
      <c r="M5" s="1"/>
      <c r="N5" s="263" t="s">
        <v>97</v>
      </c>
      <c r="O5" s="264"/>
      <c r="P5" s="265">
        <f>IF(P13&gt;0,$K18-O18,0)</f>
        <v>0</v>
      </c>
      <c r="Q5" s="1"/>
      <c r="R5" s="263" t="s">
        <v>97</v>
      </c>
      <c r="S5" s="264"/>
      <c r="T5" s="265">
        <f>IF(T13&gt;0,$K18-S18,0)</f>
        <v>0</v>
      </c>
      <c r="U5" s="1"/>
      <c r="V5" s="263" t="s">
        <v>97</v>
      </c>
      <c r="W5" s="264"/>
      <c r="X5" s="265">
        <f>IF(X13&gt;0,$K18-W18,0)</f>
        <v>0</v>
      </c>
      <c r="Y5" s="207"/>
      <c r="Z5" s="3"/>
      <c r="AA5" s="11"/>
      <c r="AB5" s="1"/>
      <c r="AC5" s="11"/>
      <c r="AD5" s="1"/>
      <c r="AE5" s="1"/>
      <c r="AF5" s="1"/>
      <c r="AG5" s="1"/>
      <c r="AH5" s="1"/>
      <c r="AI5" s="1"/>
      <c r="AJ5" s="1"/>
      <c r="AK5" s="1"/>
      <c r="AL5" s="1"/>
      <c r="AM5" s="1"/>
      <c r="AN5" s="1"/>
      <c r="AO5" s="1"/>
      <c r="AP5" s="1"/>
    </row>
    <row r="6" spans="2:76" ht="17.25" customHeight="1" thickBot="1" x14ac:dyDescent="0.35">
      <c r="B6" s="212"/>
      <c r="C6" s="2"/>
      <c r="J6" s="11"/>
      <c r="K6" s="2"/>
      <c r="L6" s="2"/>
      <c r="M6" s="1"/>
      <c r="N6" s="262" t="s">
        <v>98</v>
      </c>
      <c r="O6" s="257"/>
      <c r="P6" s="258">
        <f>IF(P13&gt;0,$L18-P18,0)</f>
        <v>0</v>
      </c>
      <c r="Q6" s="1"/>
      <c r="R6" s="262" t="s">
        <v>98</v>
      </c>
      <c r="S6" s="257"/>
      <c r="T6" s="258">
        <f>IF(T13&gt;0,$L18-T18,0)</f>
        <v>0</v>
      </c>
      <c r="U6" s="1"/>
      <c r="V6" s="262" t="s">
        <v>98</v>
      </c>
      <c r="W6" s="257"/>
      <c r="X6" s="258">
        <f>IF(X13&gt;0,$L18-X18,0)</f>
        <v>0</v>
      </c>
      <c r="Y6" s="207"/>
      <c r="Z6" s="3"/>
      <c r="AA6" s="11"/>
      <c r="AB6" s="1"/>
      <c r="AC6" s="11"/>
      <c r="AD6" s="1"/>
      <c r="AE6" s="1"/>
      <c r="AF6" s="1"/>
      <c r="AG6" s="1"/>
      <c r="AH6" s="1"/>
      <c r="AI6" s="1"/>
      <c r="AJ6" s="1"/>
      <c r="AK6" s="1"/>
      <c r="AL6" s="1"/>
      <c r="AM6" s="1"/>
      <c r="AN6" s="1"/>
      <c r="AO6" s="1"/>
      <c r="AP6" s="1"/>
    </row>
    <row r="7" spans="2:76" ht="12.75" customHeight="1" thickBot="1" x14ac:dyDescent="0.35">
      <c r="B7" s="212"/>
      <c r="C7" s="2"/>
      <c r="J7" s="11"/>
      <c r="K7" s="2"/>
      <c r="L7" s="2"/>
      <c r="M7" s="2"/>
      <c r="P7" s="2"/>
      <c r="Q7" s="2"/>
      <c r="T7" s="2"/>
      <c r="U7" s="2"/>
      <c r="X7" s="2"/>
      <c r="Z7" s="3"/>
      <c r="AA7" s="11"/>
      <c r="AD7" s="11"/>
      <c r="AH7" s="11"/>
      <c r="AL7" s="11"/>
      <c r="AP7" s="11"/>
      <c r="AT7" s="11"/>
      <c r="AX7" s="11"/>
      <c r="BC7" s="11"/>
      <c r="BE7" s="11"/>
      <c r="BF7" s="3"/>
      <c r="BG7" s="11"/>
      <c r="BK7" s="11"/>
      <c r="BM7" s="11"/>
      <c r="BN7" s="3"/>
      <c r="BO7" s="11"/>
      <c r="BS7" s="11"/>
      <c r="BU7" s="11"/>
      <c r="BW7" s="11"/>
      <c r="BX7" s="11"/>
    </row>
    <row r="8" spans="2:76" ht="9.75" customHeight="1" x14ac:dyDescent="0.25">
      <c r="B8" s="5"/>
      <c r="C8" s="240"/>
      <c r="D8" s="7"/>
      <c r="E8" s="7"/>
      <c r="F8" s="7"/>
      <c r="G8" s="7"/>
      <c r="H8" s="7"/>
      <c r="I8" s="474" t="s">
        <v>5</v>
      </c>
      <c r="J8" s="477" t="s">
        <v>7</v>
      </c>
      <c r="K8" s="175">
        <v>150000</v>
      </c>
      <c r="L8" s="486" t="s">
        <v>6</v>
      </c>
      <c r="N8" s="418" t="s">
        <v>7</v>
      </c>
      <c r="O8" s="301">
        <v>250000</v>
      </c>
      <c r="P8" s="427" t="s">
        <v>6</v>
      </c>
      <c r="R8" s="418" t="s">
        <v>7</v>
      </c>
      <c r="S8" s="301">
        <v>250000</v>
      </c>
      <c r="T8" s="427" t="s">
        <v>6</v>
      </c>
      <c r="V8" s="418" t="s">
        <v>7</v>
      </c>
      <c r="W8" s="301">
        <v>250000</v>
      </c>
      <c r="X8" s="427" t="s">
        <v>6</v>
      </c>
      <c r="AA8" s="483" t="s">
        <v>113</v>
      </c>
    </row>
    <row r="9" spans="2:76" s="137" customFormat="1" ht="25.5" customHeight="1" x14ac:dyDescent="0.25">
      <c r="B9" s="480" t="s">
        <v>17</v>
      </c>
      <c r="C9" s="481"/>
      <c r="D9" s="481"/>
      <c r="E9" s="481"/>
      <c r="F9" s="481"/>
      <c r="G9" s="481"/>
      <c r="H9" s="482"/>
      <c r="I9" s="475"/>
      <c r="J9" s="478"/>
      <c r="K9" s="176">
        <v>1000</v>
      </c>
      <c r="L9" s="487"/>
      <c r="M9" s="11"/>
      <c r="N9" s="419"/>
      <c r="O9" s="302">
        <v>2000</v>
      </c>
      <c r="P9" s="428"/>
      <c r="Q9" s="11"/>
      <c r="R9" s="419"/>
      <c r="S9" s="302">
        <v>2000</v>
      </c>
      <c r="T9" s="428"/>
      <c r="U9" s="11"/>
      <c r="V9" s="419"/>
      <c r="W9" s="302">
        <v>2000</v>
      </c>
      <c r="X9" s="428"/>
      <c r="Y9" s="206"/>
      <c r="Z9" s="11"/>
      <c r="AA9" s="484"/>
    </row>
    <row r="10" spans="2:76" ht="41.25" customHeight="1" x14ac:dyDescent="0.3">
      <c r="B10" s="6"/>
      <c r="C10" s="241"/>
      <c r="D10" s="165"/>
      <c r="E10" s="130" t="s">
        <v>54</v>
      </c>
      <c r="F10" s="113"/>
      <c r="G10" s="130" t="s">
        <v>4</v>
      </c>
      <c r="H10" s="8"/>
      <c r="I10" s="475"/>
      <c r="J10" s="478"/>
      <c r="K10" s="166"/>
      <c r="L10" s="487"/>
      <c r="N10" s="419"/>
      <c r="O10" s="141"/>
      <c r="P10" s="428"/>
      <c r="R10" s="419"/>
      <c r="S10" s="141"/>
      <c r="T10" s="428"/>
      <c r="V10" s="419"/>
      <c r="W10" s="141"/>
      <c r="X10" s="428"/>
      <c r="AA10" s="484"/>
    </row>
    <row r="11" spans="2:76" s="1" customFormat="1" ht="28.5" customHeight="1" x14ac:dyDescent="0.3">
      <c r="B11" s="6"/>
      <c r="C11" s="241"/>
      <c r="D11" s="165"/>
      <c r="E11" s="147">
        <v>0</v>
      </c>
      <c r="F11" s="113"/>
      <c r="G11" s="123">
        <f>K12</f>
        <v>0</v>
      </c>
      <c r="H11" s="9"/>
      <c r="I11" s="475"/>
      <c r="J11" s="478"/>
      <c r="K11" s="53">
        <f>IF((E11=0),IF(L17&gt;0,1,0),0)</f>
        <v>0</v>
      </c>
      <c r="L11" s="487"/>
      <c r="M11" s="12"/>
      <c r="N11" s="419"/>
      <c r="O11" s="141">
        <f>IF(($E11=0),IF(P17&gt;0,1,0),0)</f>
        <v>0</v>
      </c>
      <c r="P11" s="428"/>
      <c r="Q11" s="12"/>
      <c r="R11" s="419"/>
      <c r="S11" s="141">
        <f>IF(($E11=0),IF(T17&gt;0,1,0),0)</f>
        <v>0</v>
      </c>
      <c r="T11" s="428"/>
      <c r="U11" s="12"/>
      <c r="V11" s="419"/>
      <c r="W11" s="141">
        <f>IF(($E11=0),IF(X17&gt;0,1,0),0)</f>
        <v>0</v>
      </c>
      <c r="X11" s="428"/>
      <c r="Y11" s="207"/>
      <c r="Z11" s="12"/>
      <c r="AA11" s="484"/>
    </row>
    <row r="12" spans="2:76" s="1" customFormat="1" ht="18" customHeight="1" thickBot="1" x14ac:dyDescent="0.3">
      <c r="B12" s="6"/>
      <c r="C12" s="242"/>
      <c r="D12" s="10"/>
      <c r="E12" s="10"/>
      <c r="F12" s="10"/>
      <c r="G12" s="10"/>
      <c r="H12" s="9"/>
      <c r="I12" s="476"/>
      <c r="J12" s="479"/>
      <c r="K12" s="138">
        <f>IF(E11&gt;0,K8+E11*K9,0)</f>
        <v>0</v>
      </c>
      <c r="L12" s="488"/>
      <c r="M12" s="12"/>
      <c r="N12" s="420"/>
      <c r="O12" s="138">
        <f>IF($E11&gt;0,O8+$E11*O9,0)</f>
        <v>0</v>
      </c>
      <c r="P12" s="429"/>
      <c r="Q12" s="12"/>
      <c r="R12" s="420"/>
      <c r="S12" s="138">
        <f>IF($E11&gt;0,S8+$E11*S9,0)</f>
        <v>0</v>
      </c>
      <c r="T12" s="429"/>
      <c r="U12" s="12"/>
      <c r="V12" s="420"/>
      <c r="W12" s="138">
        <f>IF($E11&gt;0,W8+$E11*W9,0)</f>
        <v>0</v>
      </c>
      <c r="X12" s="429"/>
      <c r="Y12" s="207"/>
      <c r="Z12" s="12"/>
      <c r="AA12" s="485"/>
    </row>
    <row r="13" spans="2:76" s="1" customFormat="1" ht="18" thickBot="1" x14ac:dyDescent="0.3">
      <c r="B13" s="191" t="s">
        <v>25</v>
      </c>
      <c r="C13" s="243"/>
      <c r="D13" s="192"/>
      <c r="E13" s="192"/>
      <c r="F13" s="192"/>
      <c r="G13" s="198"/>
      <c r="H13" s="192"/>
      <c r="I13" s="159"/>
      <c r="J13" s="159"/>
      <c r="K13" s="68">
        <f>K17</f>
        <v>0</v>
      </c>
      <c r="L13" s="67">
        <f>L17</f>
        <v>0</v>
      </c>
      <c r="M13" s="12"/>
      <c r="N13" s="300"/>
      <c r="O13" s="105">
        <f>O17</f>
        <v>0</v>
      </c>
      <c r="P13" s="106">
        <f>P17</f>
        <v>0</v>
      </c>
      <c r="Q13" s="12"/>
      <c r="R13" s="300"/>
      <c r="S13" s="105">
        <f>S17</f>
        <v>0</v>
      </c>
      <c r="T13" s="106">
        <f>T17</f>
        <v>0</v>
      </c>
      <c r="U13" s="12"/>
      <c r="V13" s="300"/>
      <c r="W13" s="105">
        <f>W17</f>
        <v>0</v>
      </c>
      <c r="X13" s="106">
        <f>X17</f>
        <v>0</v>
      </c>
      <c r="Y13" s="207"/>
      <c r="Z13" s="12"/>
    </row>
    <row r="14" spans="2:76" s="1" customFormat="1" ht="45" customHeight="1" x14ac:dyDescent="0.25">
      <c r="B14" s="56" t="s">
        <v>82</v>
      </c>
      <c r="C14" s="282" t="str">
        <f>IF(Souhrn!$H$6="Ano","2.4","2.2")</f>
        <v>2.2</v>
      </c>
      <c r="D14" s="215">
        <v>149</v>
      </c>
      <c r="E14" s="470" t="s">
        <v>41</v>
      </c>
      <c r="F14" s="470"/>
      <c r="G14" s="470"/>
      <c r="H14" s="471"/>
      <c r="I14" s="57">
        <v>3408</v>
      </c>
      <c r="J14" s="199">
        <v>0</v>
      </c>
      <c r="K14" s="132">
        <f>J14</f>
        <v>0</v>
      </c>
      <c r="L14" s="54">
        <f>I14*K14</f>
        <v>0</v>
      </c>
      <c r="M14" s="12"/>
      <c r="N14" s="331">
        <v>0</v>
      </c>
      <c r="O14" s="303">
        <f>IF($F$11="Ano",0,N14)</f>
        <v>0</v>
      </c>
      <c r="P14" s="99">
        <f t="shared" ref="P14:P16" si="0">$I14*O14</f>
        <v>0</v>
      </c>
      <c r="Q14" s="12"/>
      <c r="R14" s="331">
        <v>0</v>
      </c>
      <c r="S14" s="303">
        <f>IF($F$11="Ano",0,R14)</f>
        <v>0</v>
      </c>
      <c r="T14" s="99">
        <f t="shared" ref="T14:T16" si="1">$I14*S14</f>
        <v>0</v>
      </c>
      <c r="U14" s="12"/>
      <c r="V14" s="331">
        <v>0</v>
      </c>
      <c r="W14" s="303">
        <f>IF($F$11="Ano",0,V14)</f>
        <v>0</v>
      </c>
      <c r="X14" s="99">
        <f t="shared" ref="X14:X16" si="2">$I14*W14</f>
        <v>0</v>
      </c>
      <c r="Y14" s="207">
        <f>IF(I14=0,IF(P14+T14+X14&gt;0,IF(LEN(AA14)&lt;6,1,0),0),0)</f>
        <v>0</v>
      </c>
      <c r="Z14" s="12"/>
      <c r="AA14" s="204"/>
    </row>
    <row r="15" spans="2:76" s="1" customFormat="1" ht="45" customHeight="1" x14ac:dyDescent="0.25">
      <c r="B15" s="58" t="s">
        <v>83</v>
      </c>
      <c r="C15" s="282" t="str">
        <f>IF(Souhrn!$H$6="Ano","2.4","2.2")</f>
        <v>2.2</v>
      </c>
      <c r="D15" s="215">
        <v>149</v>
      </c>
      <c r="E15" s="472" t="s">
        <v>47</v>
      </c>
      <c r="F15" s="472"/>
      <c r="G15" s="472"/>
      <c r="H15" s="473"/>
      <c r="I15" s="59">
        <v>16000</v>
      </c>
      <c r="J15" s="200">
        <v>0</v>
      </c>
      <c r="K15" s="132">
        <f>J15</f>
        <v>0</v>
      </c>
      <c r="L15" s="55">
        <f>I15*K15</f>
        <v>0</v>
      </c>
      <c r="M15" s="12"/>
      <c r="N15" s="260">
        <v>0</v>
      </c>
      <c r="O15" s="303">
        <f t="shared" ref="O15:O16" si="3">N15</f>
        <v>0</v>
      </c>
      <c r="P15" s="100">
        <f t="shared" si="0"/>
        <v>0</v>
      </c>
      <c r="Q15" s="12"/>
      <c r="R15" s="260">
        <v>0</v>
      </c>
      <c r="S15" s="303">
        <f t="shared" ref="S15:S16" si="4">R15</f>
        <v>0</v>
      </c>
      <c r="T15" s="100">
        <f t="shared" si="1"/>
        <v>0</v>
      </c>
      <c r="U15" s="12"/>
      <c r="V15" s="260">
        <v>0</v>
      </c>
      <c r="W15" s="303">
        <f t="shared" ref="W15:W16" si="5">V15</f>
        <v>0</v>
      </c>
      <c r="X15" s="100">
        <f t="shared" si="2"/>
        <v>0</v>
      </c>
      <c r="Y15" s="207">
        <f t="shared" ref="Y15:Y16" si="6">IF(I15=0,IF(P15+T15+X15&gt;0,IF(LEN(AA15)&lt;6,1,0),0),0)</f>
        <v>0</v>
      </c>
      <c r="Z15" s="12"/>
      <c r="AA15" s="204"/>
    </row>
    <row r="16" spans="2:76" s="1" customFormat="1" ht="45" customHeight="1" thickBot="1" x14ac:dyDescent="0.3">
      <c r="B16" s="252" t="s">
        <v>84</v>
      </c>
      <c r="C16" s="282" t="str">
        <f>IF(Souhrn!$H$6="Ano","2.4","2.3")</f>
        <v>2.3</v>
      </c>
      <c r="D16" s="213">
        <v>152</v>
      </c>
      <c r="E16" s="472" t="s">
        <v>42</v>
      </c>
      <c r="F16" s="472"/>
      <c r="G16" s="472"/>
      <c r="H16" s="473"/>
      <c r="I16" s="59">
        <v>1611</v>
      </c>
      <c r="J16" s="200">
        <v>0</v>
      </c>
      <c r="K16" s="132">
        <f>J16</f>
        <v>0</v>
      </c>
      <c r="L16" s="55">
        <f>I16*K16</f>
        <v>0</v>
      </c>
      <c r="M16" s="12"/>
      <c r="N16" s="260">
        <v>0</v>
      </c>
      <c r="O16" s="303">
        <f t="shared" si="3"/>
        <v>0</v>
      </c>
      <c r="P16" s="100">
        <f t="shared" si="0"/>
        <v>0</v>
      </c>
      <c r="Q16" s="12"/>
      <c r="R16" s="260">
        <v>0</v>
      </c>
      <c r="S16" s="303">
        <f t="shared" si="4"/>
        <v>0</v>
      </c>
      <c r="T16" s="100">
        <f t="shared" si="1"/>
        <v>0</v>
      </c>
      <c r="U16" s="12"/>
      <c r="V16" s="260">
        <v>0</v>
      </c>
      <c r="W16" s="303">
        <f t="shared" si="5"/>
        <v>0</v>
      </c>
      <c r="X16" s="100">
        <f t="shared" si="2"/>
        <v>0</v>
      </c>
      <c r="Y16" s="207">
        <f t="shared" si="6"/>
        <v>0</v>
      </c>
      <c r="Z16" s="12"/>
      <c r="AA16" s="204"/>
    </row>
    <row r="17" spans="2:27" s="1" customFormat="1" ht="18" thickBot="1" x14ac:dyDescent="0.3">
      <c r="B17" s="64" t="s">
        <v>25</v>
      </c>
      <c r="C17" s="243"/>
      <c r="D17" s="65"/>
      <c r="E17" s="65"/>
      <c r="F17" s="65"/>
      <c r="G17" s="198"/>
      <c r="H17" s="65"/>
      <c r="I17" s="159"/>
      <c r="J17" s="159"/>
      <c r="K17" s="66">
        <f>G11-L17</f>
        <v>0</v>
      </c>
      <c r="L17" s="67">
        <f>SUM(L14:L16)</f>
        <v>0</v>
      </c>
      <c r="M17" s="12"/>
      <c r="N17" s="300"/>
      <c r="O17" s="105">
        <f>$L$13-P17</f>
        <v>0</v>
      </c>
      <c r="P17" s="106">
        <f>SUM(P14:P16)</f>
        <v>0</v>
      </c>
      <c r="Q17" s="12"/>
      <c r="R17" s="300"/>
      <c r="S17" s="105">
        <f>$L$13-T17</f>
        <v>0</v>
      </c>
      <c r="T17" s="106">
        <f>SUM(T14:T16)</f>
        <v>0</v>
      </c>
      <c r="U17" s="12"/>
      <c r="V17" s="300"/>
      <c r="W17" s="105">
        <f>$L$13-X17</f>
        <v>0</v>
      </c>
      <c r="X17" s="106">
        <f>SUM(X14:X16)</f>
        <v>0</v>
      </c>
      <c r="Y17" s="207"/>
      <c r="Z17" s="12"/>
      <c r="AA17" s="11"/>
    </row>
    <row r="18" spans="2:27" s="216" customFormat="1" ht="28.5" hidden="1" customHeight="1" x14ac:dyDescent="0.25">
      <c r="B18" s="298"/>
      <c r="C18" s="298"/>
      <c r="D18" s="298"/>
      <c r="E18" s="298"/>
      <c r="F18" s="298"/>
      <c r="G18" s="298"/>
      <c r="H18" s="298"/>
      <c r="I18" s="334">
        <f>IF(J18+K18+L18&lt;&gt;L17,1,0)</f>
        <v>0</v>
      </c>
      <c r="J18" s="298">
        <f>IF(Souhrn!$D$6="Ano",L14+L15,0)</f>
        <v>0</v>
      </c>
      <c r="K18" s="298">
        <f>IF(Souhrn!$F$6="Ano",L16,0)</f>
        <v>0</v>
      </c>
      <c r="L18" s="298">
        <f>IF(Souhrn!$H$6="Ano",L17,0)</f>
        <v>0</v>
      </c>
      <c r="M18" s="12"/>
      <c r="N18" s="298">
        <f>IF(Souhrn!$D$6="Ano",P14+P15,0)</f>
        <v>0</v>
      </c>
      <c r="O18" s="298">
        <f>IF(Souhrn!$F$6="Ano",P16,0)</f>
        <v>0</v>
      </c>
      <c r="P18" s="298">
        <f>IF(Souhrn!$H$6="Ano",P17,0)</f>
        <v>0</v>
      </c>
      <c r="Q18" s="12"/>
      <c r="R18" s="298">
        <f>IF(Souhrn!$D$6="Ano",T14+T15,0)</f>
        <v>0</v>
      </c>
      <c r="S18" s="298">
        <f>IF(Souhrn!$F$6="Ano",T16,0)</f>
        <v>0</v>
      </c>
      <c r="T18" s="298">
        <f>IF(Souhrn!$H$6="Ano",T17,0)</f>
        <v>0</v>
      </c>
      <c r="U18" s="12"/>
      <c r="V18" s="298">
        <f>IF(Souhrn!$D$6="Ano",X14+X15,0)</f>
        <v>0</v>
      </c>
      <c r="W18" s="298">
        <f>IF(Souhrn!$F$6="Ano",X16,0)</f>
        <v>0</v>
      </c>
      <c r="X18" s="298">
        <f>IF(Souhrn!$H$6="Ano",X17,0)</f>
        <v>0</v>
      </c>
      <c r="Y18" s="284"/>
      <c r="Z18" s="222"/>
      <c r="AA18" s="222"/>
    </row>
    <row r="19" spans="2:27" s="216" customFormat="1" ht="28.5" hidden="1" customHeight="1" x14ac:dyDescent="0.25">
      <c r="B19" s="299"/>
      <c r="C19" s="299"/>
      <c r="D19" s="299"/>
      <c r="E19" s="299"/>
      <c r="F19" s="299"/>
      <c r="G19" s="299"/>
      <c r="H19" s="299"/>
      <c r="I19" s="299"/>
      <c r="J19" s="299" t="s">
        <v>65</v>
      </c>
      <c r="K19" s="299" t="s">
        <v>66</v>
      </c>
      <c r="L19" s="299" t="s">
        <v>107</v>
      </c>
      <c r="M19" s="12"/>
      <c r="N19" s="299" t="s">
        <v>65</v>
      </c>
      <c r="O19" s="299" t="s">
        <v>66</v>
      </c>
      <c r="P19" s="299" t="s">
        <v>107</v>
      </c>
      <c r="Q19" s="12"/>
      <c r="R19" s="299" t="s">
        <v>65</v>
      </c>
      <c r="S19" s="299" t="s">
        <v>66</v>
      </c>
      <c r="T19" s="299" t="s">
        <v>107</v>
      </c>
      <c r="U19" s="12"/>
      <c r="V19" s="299" t="s">
        <v>65</v>
      </c>
      <c r="W19" s="299" t="s">
        <v>66</v>
      </c>
      <c r="X19" s="299" t="s">
        <v>107</v>
      </c>
      <c r="Y19" s="284"/>
      <c r="Z19" s="222"/>
      <c r="AA19" s="222"/>
    </row>
    <row r="20" spans="2:27" s="11" customFormat="1" x14ac:dyDescent="0.25">
      <c r="B20" s="160"/>
      <c r="C20" s="222"/>
      <c r="L20" s="161"/>
      <c r="M20" s="12"/>
      <c r="P20" s="162"/>
      <c r="Q20" s="12"/>
      <c r="T20" s="162"/>
      <c r="U20" s="12"/>
      <c r="X20" s="162"/>
      <c r="Y20" s="207"/>
      <c r="Z20" s="12"/>
    </row>
    <row r="21" spans="2:27" s="11" customFormat="1" x14ac:dyDescent="0.25">
      <c r="B21" s="160"/>
      <c r="C21" s="222"/>
      <c r="L21" s="162"/>
      <c r="M21" s="12"/>
      <c r="P21" s="162"/>
      <c r="Q21" s="12"/>
      <c r="T21" s="162"/>
      <c r="U21" s="12"/>
      <c r="X21" s="162"/>
      <c r="Y21" s="207"/>
      <c r="Z21" s="12"/>
    </row>
    <row r="22" spans="2:27" s="11" customFormat="1" x14ac:dyDescent="0.25">
      <c r="B22" s="160"/>
      <c r="C22" s="222"/>
      <c r="L22" s="162"/>
      <c r="M22" s="222"/>
      <c r="P22" s="161"/>
      <c r="Q22" s="222"/>
      <c r="T22" s="161"/>
      <c r="U22" s="222"/>
      <c r="X22" s="161"/>
      <c r="Y22" s="206"/>
      <c r="Z22" s="12"/>
    </row>
    <row r="23" spans="2:27" s="11" customFormat="1" x14ac:dyDescent="0.25">
      <c r="B23" s="160"/>
      <c r="C23" s="222"/>
      <c r="L23" s="162"/>
      <c r="M23" s="222"/>
      <c r="P23" s="162"/>
      <c r="Q23" s="222"/>
      <c r="T23" s="162"/>
      <c r="U23" s="222"/>
      <c r="X23" s="162"/>
      <c r="Y23" s="207"/>
      <c r="Z23" s="12"/>
    </row>
    <row r="24" spans="2:27" s="11" customFormat="1" x14ac:dyDescent="0.25">
      <c r="B24" s="160"/>
      <c r="C24" s="222"/>
      <c r="L24" s="162"/>
      <c r="M24" s="12"/>
      <c r="P24" s="162"/>
      <c r="Q24" s="12"/>
      <c r="T24" s="162"/>
      <c r="U24" s="12"/>
      <c r="X24" s="162"/>
      <c r="Y24" s="207"/>
      <c r="Z24" s="12"/>
    </row>
    <row r="25" spans="2:27" s="11" customFormat="1" x14ac:dyDescent="0.25">
      <c r="B25" s="160"/>
      <c r="C25" s="222"/>
      <c r="L25" s="162"/>
      <c r="M25" s="12"/>
      <c r="P25" s="162"/>
      <c r="Q25" s="12"/>
      <c r="T25" s="162"/>
      <c r="U25" s="12"/>
      <c r="X25" s="162"/>
      <c r="Y25" s="207"/>
      <c r="Z25" s="12"/>
    </row>
    <row r="26" spans="2:27" s="11" customFormat="1" x14ac:dyDescent="0.25">
      <c r="B26" s="160"/>
      <c r="C26" s="222"/>
      <c r="L26" s="162"/>
      <c r="M26" s="12"/>
      <c r="P26" s="162"/>
      <c r="Q26" s="12"/>
      <c r="T26" s="162"/>
      <c r="U26" s="12"/>
      <c r="X26" s="162"/>
      <c r="Y26" s="207"/>
      <c r="Z26" s="12"/>
    </row>
    <row r="27" spans="2:27" x14ac:dyDescent="0.25">
      <c r="M27" s="12"/>
      <c r="N27" s="11"/>
      <c r="P27" s="162"/>
      <c r="Q27" s="12"/>
      <c r="R27" s="11"/>
      <c r="T27" s="162"/>
      <c r="U27" s="12"/>
      <c r="V27" s="11"/>
      <c r="X27" s="162"/>
      <c r="Y27" s="207"/>
      <c r="Z27" s="12"/>
      <c r="AA27" s="11"/>
    </row>
    <row r="28" spans="2:27" x14ac:dyDescent="0.25">
      <c r="M28" s="12"/>
      <c r="Q28" s="12"/>
      <c r="U28" s="12"/>
      <c r="Y28" s="207"/>
      <c r="Z28" s="12"/>
      <c r="AA28" s="11"/>
    </row>
    <row r="29" spans="2:27" x14ac:dyDescent="0.25">
      <c r="M29" s="12"/>
      <c r="Q29" s="12"/>
      <c r="U29" s="12"/>
      <c r="Y29" s="207"/>
      <c r="Z29" s="12"/>
      <c r="AA29" s="11"/>
    </row>
    <row r="30" spans="2:27" x14ac:dyDescent="0.25">
      <c r="M30" s="12"/>
      <c r="Q30" s="12"/>
      <c r="U30" s="12"/>
      <c r="Y30" s="207"/>
      <c r="Z30" s="12"/>
      <c r="AA30" s="11"/>
    </row>
    <row r="31" spans="2:27" x14ac:dyDescent="0.25">
      <c r="Y31" s="207"/>
      <c r="Z31" s="12"/>
      <c r="AA31" s="11"/>
    </row>
    <row r="32" spans="2:27" x14ac:dyDescent="0.25">
      <c r="Y32" s="207"/>
      <c r="Z32" s="12"/>
      <c r="AA32" s="11"/>
    </row>
    <row r="33" spans="25:27" x14ac:dyDescent="0.25">
      <c r="Y33" s="207"/>
      <c r="Z33" s="12"/>
      <c r="AA33" s="11"/>
    </row>
    <row r="34" spans="25:27" x14ac:dyDescent="0.25">
      <c r="Y34" s="207"/>
      <c r="AA34" s="11"/>
    </row>
    <row r="35" spans="25:27" x14ac:dyDescent="0.25">
      <c r="Y35" s="207"/>
      <c r="AA35" s="11"/>
    </row>
  </sheetData>
  <sheetProtection algorithmName="SHA-512" hashValue="vaS8BMlfPf2/I3yVKeLrbfcKcbPZs5re85t6gMduv3T324QAwnuLgGyaOQTmFP5i1GQp9yd7TJ7Z3z5/0ML7Qg==" saltValue="4V5AMKU6VXUCGSVP9IeXKQ==" spinCount="100000" sheet="1" objects="1" scenarios="1" autoFilter="0"/>
  <mergeCells count="18">
    <mergeCell ref="B2:L2"/>
    <mergeCell ref="N2:P2"/>
    <mergeCell ref="R2:T2"/>
    <mergeCell ref="V2:X2"/>
    <mergeCell ref="AA8:AA12"/>
    <mergeCell ref="L8:L12"/>
    <mergeCell ref="N8:N12"/>
    <mergeCell ref="P8:P12"/>
    <mergeCell ref="R8:R12"/>
    <mergeCell ref="T8:T12"/>
    <mergeCell ref="V8:V12"/>
    <mergeCell ref="X8:X12"/>
    <mergeCell ref="E14:H14"/>
    <mergeCell ref="E15:H15"/>
    <mergeCell ref="E16:H16"/>
    <mergeCell ref="I8:I12"/>
    <mergeCell ref="J8:J12"/>
    <mergeCell ref="B9:H9"/>
  </mergeCells>
  <phoneticPr fontId="45" type="noConversion"/>
  <conditionalFormatting sqref="E11">
    <cfRule type="expression" dxfId="9" priority="13">
      <formula>$K$12=1</formula>
    </cfRule>
    <cfRule type="cellIs" dxfId="8" priority="14" stopIfTrue="1" operator="lessThan">
      <formula>0</formula>
    </cfRule>
    <cfRule type="cellIs" dxfId="7" priority="15" operator="greaterThan">
      <formula>2000</formula>
    </cfRule>
  </conditionalFormatting>
  <conditionalFormatting sqref="G13:L13 G17:L17">
    <cfRule type="expression" dxfId="6" priority="118" stopIfTrue="1">
      <formula>$L$17&gt;$G$11</formula>
    </cfRule>
  </conditionalFormatting>
  <conditionalFormatting sqref="N14">
    <cfRule type="expression" dxfId="5" priority="3">
      <formula>$F$11="Ano"</formula>
    </cfRule>
  </conditionalFormatting>
  <conditionalFormatting sqref="N13:P13 R13:T13 V13:X13 N17:P17 R17:T17 V17:X17">
    <cfRule type="expression" dxfId="4" priority="8">
      <formula>#REF!&gt;$M$13</formula>
    </cfRule>
  </conditionalFormatting>
  <conditionalFormatting sqref="P4:P6 T4:T6 X4:X6">
    <cfRule type="cellIs" dxfId="3" priority="6" operator="lessThan">
      <formula>0</formula>
    </cfRule>
  </conditionalFormatting>
  <conditionalFormatting sqref="R14">
    <cfRule type="expression" dxfId="2" priority="2">
      <formula>$F$11="Ano"</formula>
    </cfRule>
  </conditionalFormatting>
  <conditionalFormatting sqref="V14">
    <cfRule type="expression" dxfId="1" priority="1">
      <formula>$F$11="Ano"</formula>
    </cfRule>
  </conditionalFormatting>
  <conditionalFormatting sqref="Z14:Z16">
    <cfRule type="expression" dxfId="0" priority="9">
      <formula>Y14=1</formula>
    </cfRule>
  </conditionalFormatting>
  <dataValidations count="2">
    <dataValidation type="whole" allowBlank="1" showInputMessage="1" showErrorMessage="1" sqref="J14:J16" xr:uid="{00000000-0002-0000-0700-000000000000}">
      <formula1>0</formula1>
      <formula2>999999</formula2>
    </dataValidation>
    <dataValidation type="whole" allowBlank="1" showInputMessage="1" showErrorMessage="1" sqref="N14:O14 N15:N16 R14:S14 R15:R16 V14:W14 V15:V16" xr:uid="{00000000-0002-0000-0700-000001000000}">
      <formula1>0</formula1>
      <formula2>1000</formula2>
    </dataValidation>
  </dataValidations>
  <pageMargins left="0.51181102362204722" right="0.31496062992125984" top="0.39370078740157483"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7"/>
  <sheetViews>
    <sheetView workbookViewId="0">
      <selection activeCell="D18" sqref="D18"/>
    </sheetView>
  </sheetViews>
  <sheetFormatPr defaultRowHeight="15" x14ac:dyDescent="0.25"/>
  <sheetData>
    <row r="1" spans="1:7" x14ac:dyDescent="0.25">
      <c r="A1">
        <v>0</v>
      </c>
    </row>
    <row r="2" spans="1:7" x14ac:dyDescent="0.25">
      <c r="A2">
        <v>1</v>
      </c>
    </row>
    <row r="3" spans="1:7" x14ac:dyDescent="0.25">
      <c r="A3">
        <v>2</v>
      </c>
    </row>
    <row r="4" spans="1:7" x14ac:dyDescent="0.25">
      <c r="A4">
        <v>3</v>
      </c>
    </row>
    <row r="5" spans="1:7" x14ac:dyDescent="0.25">
      <c r="A5">
        <v>4</v>
      </c>
    </row>
    <row r="6" spans="1:7" x14ac:dyDescent="0.25">
      <c r="A6">
        <v>5</v>
      </c>
    </row>
    <row r="7" spans="1:7" x14ac:dyDescent="0.25">
      <c r="A7">
        <v>6</v>
      </c>
      <c r="G7" s="111"/>
    </row>
    <row r="8" spans="1:7" x14ac:dyDescent="0.25">
      <c r="A8">
        <v>7</v>
      </c>
      <c r="G8" s="111"/>
    </row>
    <row r="9" spans="1:7" x14ac:dyDescent="0.25">
      <c r="A9">
        <v>8</v>
      </c>
      <c r="G9" s="111"/>
    </row>
    <row r="10" spans="1:7" x14ac:dyDescent="0.25">
      <c r="A10">
        <v>9</v>
      </c>
      <c r="G10" s="111"/>
    </row>
    <row r="11" spans="1:7" x14ac:dyDescent="0.25">
      <c r="A11">
        <v>10</v>
      </c>
      <c r="G11" s="111"/>
    </row>
    <row r="12" spans="1:7" x14ac:dyDescent="0.25">
      <c r="A12">
        <v>11</v>
      </c>
    </row>
    <row r="13" spans="1:7" x14ac:dyDescent="0.25">
      <c r="A13">
        <v>12</v>
      </c>
    </row>
    <row r="14" spans="1:7" x14ac:dyDescent="0.25">
      <c r="A14">
        <v>13</v>
      </c>
    </row>
    <row r="15" spans="1:7" x14ac:dyDescent="0.25">
      <c r="A15">
        <v>14</v>
      </c>
    </row>
    <row r="16" spans="1:7" x14ac:dyDescent="0.25">
      <c r="A16">
        <v>15</v>
      </c>
    </row>
    <row r="17" spans="1:1" x14ac:dyDescent="0.25">
      <c r="A17">
        <v>16</v>
      </c>
    </row>
    <row r="18" spans="1:1" x14ac:dyDescent="0.25">
      <c r="A18">
        <v>17</v>
      </c>
    </row>
    <row r="19" spans="1:1" x14ac:dyDescent="0.25">
      <c r="A19">
        <v>18</v>
      </c>
    </row>
    <row r="20" spans="1:1" x14ac:dyDescent="0.25">
      <c r="A20">
        <v>19</v>
      </c>
    </row>
    <row r="21" spans="1:1" x14ac:dyDescent="0.25">
      <c r="A21">
        <v>20</v>
      </c>
    </row>
    <row r="22" spans="1:1" x14ac:dyDescent="0.25">
      <c r="A22">
        <v>21</v>
      </c>
    </row>
    <row r="23" spans="1:1" x14ac:dyDescent="0.25">
      <c r="A23">
        <v>22</v>
      </c>
    </row>
    <row r="24" spans="1:1" x14ac:dyDescent="0.25">
      <c r="A24">
        <v>23</v>
      </c>
    </row>
    <row r="25" spans="1:1" x14ac:dyDescent="0.25">
      <c r="A25">
        <v>24</v>
      </c>
    </row>
    <row r="26" spans="1:1" x14ac:dyDescent="0.25">
      <c r="A26">
        <v>25</v>
      </c>
    </row>
    <row r="27" spans="1:1" x14ac:dyDescent="0.25">
      <c r="A27">
        <v>26</v>
      </c>
    </row>
    <row r="28" spans="1:1" x14ac:dyDescent="0.25">
      <c r="A28">
        <v>27</v>
      </c>
    </row>
    <row r="29" spans="1:1" x14ac:dyDescent="0.25">
      <c r="A29">
        <v>28</v>
      </c>
    </row>
    <row r="30" spans="1:1" x14ac:dyDescent="0.25">
      <c r="A30">
        <v>29</v>
      </c>
    </row>
    <row r="31" spans="1:1" x14ac:dyDescent="0.25">
      <c r="A31">
        <v>30</v>
      </c>
    </row>
    <row r="32" spans="1:1" x14ac:dyDescent="0.25">
      <c r="A32">
        <v>31</v>
      </c>
    </row>
    <row r="33" spans="1:1" x14ac:dyDescent="0.25">
      <c r="A33">
        <v>32</v>
      </c>
    </row>
    <row r="34" spans="1:1" x14ac:dyDescent="0.25">
      <c r="A34">
        <v>33</v>
      </c>
    </row>
    <row r="35" spans="1:1" x14ac:dyDescent="0.25">
      <c r="A35">
        <v>34</v>
      </c>
    </row>
    <row r="36" spans="1:1" x14ac:dyDescent="0.25">
      <c r="A36">
        <v>35</v>
      </c>
    </row>
    <row r="37" spans="1:1" x14ac:dyDescent="0.25">
      <c r="A37">
        <v>36</v>
      </c>
    </row>
  </sheetData>
  <sheetProtection algorithmName="SHA-512" hashValue="dPYmR61WiyggxY44sLpyLL/M0oXmbn+x/NspUIGFzkSoWK+XqCw+C0NYtgG4chFhUhCQkg8sa69ckYgUgDIsWQ==" saltValue="76MLxj2flwbQisRCtVoV7w==" spinCount="100000" sheet="1" objects="1" scenarios="1" autoFilter="0"/>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2" ma:contentTypeDescription="Vytvoří nový dokument" ma:contentTypeScope="" ma:versionID="ecd8cb4f1c86fe5fffb55aba212263ca">
  <xsd:schema xmlns:xsd="http://www.w3.org/2001/XMLSchema" xmlns:xs="http://www.w3.org/2001/XMLSchema" xmlns:p="http://schemas.microsoft.com/office/2006/metadata/properties" xmlns:ns2="0104a4cd-1400-468e-be1b-c7aad71d7d5a" targetNamespace="http://schemas.microsoft.com/office/2006/metadata/properties" ma:root="true" ma:fieldsID="e78262c49ac82559fb01b2039c05d41d"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15OPMSMT0001-78-16276</_dlc_DocId>
    <_dlc_DocIdUrl xmlns="0104a4cd-1400-468e-be1b-c7aad71d7d5a">
      <Url>https://op.msmt.cz/_layouts/15/DocIdRedir.aspx?ID=15OPMSMT0001-78-16276</Url>
      <Description>15OPMSMT0001-78-16276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59113F-06FA-4342-9518-4179D04011EB}">
  <ds:schemaRefs>
    <ds:schemaRef ds:uri="http://schemas.microsoft.com/sharepoint/events"/>
  </ds:schemaRefs>
</ds:datastoreItem>
</file>

<file path=customXml/itemProps2.xml><?xml version="1.0" encoding="utf-8"?>
<ds:datastoreItem xmlns:ds="http://schemas.openxmlformats.org/officeDocument/2006/customXml" ds:itemID="{A1DD11DD-E6A7-40E7-A806-D37CF0CB6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6C8507-BCC9-4E6E-BD00-00A048FE828A}">
  <ds:schemaRefs>
    <ds:schemaRef ds:uri="http://purl.org/dc/term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104a4cd-1400-468e-be1b-c7aad71d7d5a"/>
    <ds:schemaRef ds:uri="http://schemas.microsoft.com/office/2006/metadata/properties"/>
  </ds:schemaRefs>
</ds:datastoreItem>
</file>

<file path=customXml/itemProps4.xml><?xml version="1.0" encoding="utf-8"?>
<ds:datastoreItem xmlns:ds="http://schemas.openxmlformats.org/officeDocument/2006/customXml" ds:itemID="{4E2BB4BE-5D38-4B52-B3FB-02A316D185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vt:i4>
      </vt:variant>
    </vt:vector>
  </HeadingPairs>
  <TitlesOfParts>
    <vt:vector size="10" baseType="lpstr">
      <vt:lpstr>Úvodní strana</vt:lpstr>
      <vt:lpstr>Souhrn</vt:lpstr>
      <vt:lpstr>MŠ</vt:lpstr>
      <vt:lpstr>ZŠ</vt:lpstr>
      <vt:lpstr>ŠD</vt:lpstr>
      <vt:lpstr>ŠK</vt:lpstr>
      <vt:lpstr>SVČ</vt:lpstr>
      <vt:lpstr>ZUŠ</vt:lpstr>
      <vt:lpstr>data</vt:lpstr>
      <vt:lpstr>'Úvodní strana'!Oblast_tisku</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KALKULAČKA_OPJAK</dc:title>
  <dc:creator>Soběslavská Jana</dc:creator>
  <cp:keywords>OP JAK</cp:keywords>
  <cp:lastModifiedBy>Soběslavská Jana</cp:lastModifiedBy>
  <cp:lastPrinted>2024-09-20T13:04:39Z</cp:lastPrinted>
  <dcterms:created xsi:type="dcterms:W3CDTF">2016-02-29T09:42:03Z</dcterms:created>
  <dcterms:modified xsi:type="dcterms:W3CDTF">2024-12-12T11:32:59Z</dcterms:modified>
  <cp:contentStatus>_final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90a3da03-7cea-4222-b76b-18169988fade</vt:lpwstr>
  </property>
</Properties>
</file>